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0.1.1.87\Cetm\Documentos\CETM\Comunicacion\Sol\Escritorio\"/>
    </mc:Choice>
  </mc:AlternateContent>
  <xr:revisionPtr revIDLastSave="0" documentId="8_{C9FC1F71-C367-4F52-B701-652867307E1F}" xr6:coauthVersionLast="47" xr6:coauthVersionMax="47" xr10:uidLastSave="{00000000-0000-0000-0000-000000000000}"/>
  <bookViews>
    <workbookView xWindow="-120" yWindow="-120" windowWidth="29040" windowHeight="15720" xr2:uid="{00000000-000D-0000-FFFF-FFFF00000000}"/>
  </bookViews>
  <sheets>
    <sheet name="CÁLCULO CARBURANTE PAI" sheetId="4" r:id="rId1"/>
    <sheet name="INDEXACIÓN Y COSTE KM" sheetId="1" r:id="rId2"/>
    <sheet name="RESULTADOS" sheetId="5" r:id="rId3"/>
  </sheets>
  <definedNames>
    <definedName name="_xlnm.Print_Area" localSheetId="2">RESULTADOS!$B$1:$E$40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5" l="1"/>
  <c r="E19" i="5"/>
  <c r="D63" i="1"/>
  <c r="E36" i="5" s="1"/>
  <c r="D51" i="1"/>
  <c r="E28" i="5" s="1"/>
  <c r="D39" i="1"/>
  <c r="E20" i="5" s="1"/>
  <c r="C60" i="1" l="1"/>
  <c r="C48" i="1"/>
  <c r="C36" i="1"/>
  <c r="D35" i="5"/>
  <c r="D27" i="5"/>
  <c r="D19" i="5"/>
  <c r="D10" i="5"/>
  <c r="E16" i="4"/>
  <c r="D16" i="4"/>
  <c r="D36" i="5" l="1"/>
  <c r="D31" i="5"/>
  <c r="E31" i="5" s="1"/>
  <c r="D23" i="5"/>
  <c r="E23" i="5" s="1"/>
  <c r="D28" i="5"/>
  <c r="D20" i="5"/>
  <c r="D14" i="5"/>
  <c r="G10" i="4" l="1"/>
  <c r="G9" i="4"/>
  <c r="F27" i="4"/>
  <c r="F26" i="4"/>
  <c r="F25" i="4"/>
  <c r="F24" i="4"/>
  <c r="E17" i="4" l="1"/>
  <c r="E18" i="4" s="1"/>
  <c r="D17" i="4"/>
  <c r="D18" i="4" s="1"/>
  <c r="G24" i="4"/>
  <c r="G26" i="4"/>
  <c r="C6" i="5" l="1"/>
  <c r="D19" i="4"/>
  <c r="D6" i="5"/>
  <c r="E19" i="4"/>
  <c r="C5" i="5"/>
  <c r="D5" i="5"/>
  <c r="C7" i="5" l="1"/>
  <c r="D7" i="5"/>
  <c r="D4" i="5"/>
  <c r="B2" i="1"/>
  <c r="C4" i="5"/>
  <c r="B1" i="1"/>
  <c r="E5" i="5"/>
  <c r="C20" i="1"/>
  <c r="D15" i="5" s="1"/>
  <c r="E7" i="5" l="1"/>
  <c r="E4" i="5"/>
  <c r="C47" i="1"/>
  <c r="D47" i="1" s="1"/>
  <c r="C35" i="1"/>
  <c r="D35" i="1" s="1"/>
  <c r="C59" i="1"/>
  <c r="D59" i="1" s="1"/>
  <c r="C58" i="1"/>
  <c r="D58" i="1" s="1"/>
  <c r="C46" i="1"/>
  <c r="D46" i="1" s="1"/>
  <c r="C34" i="1"/>
  <c r="D34" i="1" s="1"/>
  <c r="B4" i="1"/>
  <c r="C49" i="1" l="1"/>
  <c r="C61" i="1"/>
  <c r="D61" i="1" s="1"/>
  <c r="D62" i="1" s="1"/>
  <c r="D64" i="1" s="1"/>
  <c r="C37" i="1"/>
  <c r="D37" i="1" s="1"/>
  <c r="D38" i="1" s="1"/>
  <c r="D40" i="1" s="1"/>
  <c r="C18" i="1"/>
  <c r="C24" i="1" s="1"/>
  <c r="D11" i="5" s="1"/>
  <c r="D12" i="5" s="1"/>
  <c r="C16" i="1"/>
  <c r="C14" i="1"/>
  <c r="C22" i="1" s="1"/>
  <c r="D16" i="5" s="1"/>
  <c r="D65" i="1" l="1"/>
  <c r="E38" i="5" s="1"/>
  <c r="E37" i="5"/>
  <c r="D41" i="1"/>
  <c r="E22" i="5" s="1"/>
  <c r="E24" i="5" s="1"/>
  <c r="E21" i="5"/>
  <c r="C62" i="1"/>
  <c r="D49" i="1"/>
  <c r="D50" i="1" s="1"/>
  <c r="D52" i="1" s="1"/>
  <c r="C50" i="1"/>
  <c r="C52" i="1" s="1"/>
  <c r="D29" i="5" s="1"/>
  <c r="C38" i="1"/>
  <c r="C40" i="1" s="1"/>
  <c r="C64" i="1"/>
  <c r="C65" i="1" s="1"/>
  <c r="D38" i="5" s="1"/>
  <c r="D53" i="1" l="1"/>
  <c r="E30" i="5" s="1"/>
  <c r="E32" i="5" s="1"/>
  <c r="E29" i="5"/>
  <c r="C53" i="1"/>
  <c r="D30" i="5" s="1"/>
  <c r="D32" i="5" s="1"/>
  <c r="D37" i="5"/>
  <c r="D21" i="5"/>
  <c r="C41" i="1"/>
  <c r="D22" i="5" s="1"/>
  <c r="D24" i="5" s="1"/>
</calcChain>
</file>

<file path=xl/sharedStrings.xml><?xml version="1.0" encoding="utf-8"?>
<sst xmlns="http://schemas.openxmlformats.org/spreadsheetml/2006/main" count="124" uniqueCount="82">
  <si>
    <t>INCREMENTO DE COSTE POR LITRO</t>
  </si>
  <si>
    <t>CALCULO DE INCREMETO DE COSTE DEL VIAJE CONTRATADO</t>
  </si>
  <si>
    <t>Km</t>
  </si>
  <si>
    <t>L/100 Km</t>
  </si>
  <si>
    <t>https://www.dieselogasolina.com/Estadisticas/Historico/47</t>
  </si>
  <si>
    <t>WEBS DE CONSULTA</t>
  </si>
  <si>
    <t>ENLACE DEL MITMA:</t>
  </si>
  <si>
    <t>POR PROVINCIA:</t>
  </si>
  <si>
    <r>
      <t xml:space="preserve">CALCULO DE INCREMETO DE COSTE </t>
    </r>
    <r>
      <rPr>
        <b/>
        <sz val="13"/>
        <color rgb="FFFF0000"/>
        <rFont val="Calibri"/>
        <family val="2"/>
        <scheme val="minor"/>
      </rPr>
      <t>POR 100 Km</t>
    </r>
  </si>
  <si>
    <r>
      <t xml:space="preserve">CALCULO DE INCREMETO DE COSTE </t>
    </r>
    <r>
      <rPr>
        <b/>
        <sz val="13"/>
        <color rgb="FFFF0000"/>
        <rFont val="Calibri"/>
        <family val="2"/>
        <scheme val="minor"/>
      </rPr>
      <t>POR Km</t>
    </r>
  </si>
  <si>
    <t>% INCREMENTO DEL GASOIL</t>
  </si>
  <si>
    <t>INCREMETO</t>
  </si>
  <si>
    <t>CARBURANTE</t>
  </si>
  <si>
    <t>IMPT. HIDROCARBUROS</t>
  </si>
  <si>
    <t>SIN PLOMO 95</t>
  </si>
  <si>
    <t>GLP</t>
  </si>
  <si>
    <t>GASÓLEO A</t>
  </si>
  <si>
    <t>TIPO GENERAL</t>
  </si>
  <si>
    <t>TIPO ESPECIAL</t>
  </si>
  <si>
    <t>SIN CAMBIOS</t>
  </si>
  <si>
    <t>IMPUESTO
HIDORCARBUROS
POR LITRO</t>
  </si>
  <si>
    <t>Ley 38/1992</t>
  </si>
  <si>
    <t>DIFERENCIA</t>
  </si>
  <si>
    <t>IVA</t>
  </si>
  <si>
    <t>PRECIO SIN IVA</t>
  </si>
  <si>
    <t>DATOS DE EJECUCIÓN DEL CONTRATO</t>
  </si>
  <si>
    <t>DESGLOSE GASÓLEO DÍA DE INICIO DEL CONTRATO</t>
  </si>
  <si>
    <t>DESGLOSE GASÓLEO DÍA DE EJECUCIÓN DEL CONTRATO</t>
  </si>
  <si>
    <r>
      <t>RDL 7/2026 (</t>
    </r>
    <r>
      <rPr>
        <sz val="8"/>
        <color theme="1"/>
        <rFont val="Calibri"/>
        <family val="2"/>
        <scheme val="minor"/>
      </rPr>
      <t>NUEVO REDUCIDO)</t>
    </r>
  </si>
  <si>
    <t>DATOS DE INICIO DEL CONTRATO</t>
  </si>
  <si>
    <t>CÁLCULO DE COSTES POR KM</t>
  </si>
  <si>
    <t>DATO A INTRODUCIR</t>
  </si>
  <si>
    <t>DÍA DE CELEBRACIÓN
(DATO A INTRODUCIR)</t>
  </si>
  <si>
    <t>% IVA A APLICAR</t>
  </si>
  <si>
    <t>CONSUMO MEDIO DEL VEHÍCULO Litros/100 Km</t>
  </si>
  <si>
    <t>KILOMETROS A FACTURAR</t>
  </si>
  <si>
    <t>% INCREMENTO DEL GASÓIL</t>
  </si>
  <si>
    <t>IMPORTE LITRO DÍA FIRMA DE CONTRATO</t>
  </si>
  <si>
    <t>IMPORTE LITRO DÍA EJECUCIÓN CONTRATO</t>
  </si>
  <si>
    <t>NUEVO IMPORTE POR KM DE LA EMPRESA</t>
  </si>
  <si>
    <t>https://www.mitma.gob.es/transporte-terrestre/servicios-al-transportista/indice-de-variacionmensual-de-los-IMPORTEs-medios-del-gasoleo-en-espana</t>
  </si>
  <si>
    <t>% INCREMENTO DEL IMPORTE DE LA FACTURA VEHÍCULO +20 Tm</t>
  </si>
  <si>
    <t>IMPORTE DE LA FACTURA</t>
  </si>
  <si>
    <t>IMPORTE DE LA FACTURA CON INCREMENTO</t>
  </si>
  <si>
    <t>% INCREMENTO DEL IMPORTE DE LA FACTURA VEHÍCULO +3.5 Tm</t>
  </si>
  <si>
    <t>% INCREMENTO DEL IMPORTE DE LA FACTURA VEHÍCULO HASTA 3.5 Tm</t>
  </si>
  <si>
    <t>ENLACE PRECIOS SEMANALES MINISTERIO DE TRASNSPORTES</t>
  </si>
  <si>
    <t>https://apps.fomento.gob.es/preciogasoleo/angular_proyecto/client/gasoleoCambio</t>
  </si>
  <si>
    <t>IMPORTE QUE COBRA LA EMPRESA "SIN INCREMENTO DE GASOIL"</t>
  </si>
  <si>
    <t>IMPORTE QUE COBRA LA EMPRESA "CON INCREMENTO DE GASOIL"</t>
  </si>
  <si>
    <t>COSTE POR KM DE LA EMPRESA</t>
  </si>
  <si>
    <t>COSTE POR KM DE LA EMPRESA
EN INICIO DEL CONTRATO</t>
  </si>
  <si>
    <t>COSTE POR KM DE LA EMPRESA
EJECUCIÓN DEL CONTRATO</t>
  </si>
  <si>
    <t>IMPORTE QUE COBRA LA EMPRESA
"SIN INCREMENTO DE GASOIL"</t>
  </si>
  <si>
    <t>KM A FACTURAR</t>
  </si>
  <si>
    <t xml:space="preserve">AYUDA 20 CT/L </t>
  </si>
  <si>
    <t>TOTAL FACTURADO CON INDEXACIÓN Y AYUDA</t>
  </si>
  <si>
    <t>INCREMETO DE COSTE DEL VIAJE CONTRATADO</t>
  </si>
  <si>
    <t>IMPORTE QUE DEBE COBRAR LA EMPRESA
"CON INCREMENTO DE GASOIL"</t>
  </si>
  <si>
    <t>-</t>
  </si>
  <si>
    <t>PRECIO GASOIL PAI
(DATO A INTRODUCIR)</t>
  </si>
  <si>
    <t>PAI (CARBURANTE)</t>
  </si>
  <si>
    <t>IMPORTE GASOIL EL DÍA DE FIRMA DE CONTRATO (PAI)</t>
  </si>
  <si>
    <t>IMPORTE GASOIL EL DÍA DE EJECUCIÓN DEL CONTRATO (PAI)</t>
  </si>
  <si>
    <t>CÁLCULO DEL PRECIO DEL GASOIL</t>
  </si>
  <si>
    <t>COEFICIENTE "C" DE LA FORMULA</t>
  </si>
  <si>
    <t>RECIBE AYUDA DE 20ct/l "NO TRASLADABLES AL CARGADOR"
(SELECCIONAR SI/NO)</t>
  </si>
  <si>
    <t>CÁLCULO ANTES DEL NUEVO RDL "C"=0,3</t>
  </si>
  <si>
    <t>CÁLCULO ANTES DEL NUEVO RDL "C"=0,2</t>
  </si>
  <si>
    <t>CÁLCULO ANTES DEL NUEVO RDL "C"=0,1</t>
  </si>
  <si>
    <t>CÁLCULO CON "C"=0,3</t>
  </si>
  <si>
    <t>CÁLCULO CON "C"=0,2</t>
  </si>
  <si>
    <r>
      <rPr>
        <b/>
        <sz val="20"/>
        <color theme="1"/>
        <rFont val="Calibri"/>
        <family val="2"/>
        <scheme val="minor"/>
      </rPr>
      <t>CÁLCULO DE TARIFAS FORMULA RD LEY POR TRAMOS VEHÍCULOS +20 Tm</t>
    </r>
    <r>
      <rPr>
        <b/>
        <sz val="22"/>
        <color theme="1"/>
        <rFont val="Calibri"/>
        <family val="2"/>
        <scheme val="minor"/>
      </rPr>
      <t xml:space="preserve">
</t>
    </r>
    <r>
      <rPr>
        <b/>
        <sz val="12"/>
        <color theme="1"/>
        <rFont val="Calibri"/>
        <family val="2"/>
        <scheme val="minor"/>
      </rPr>
      <t>CÁLCULO CON PRECIO PAI</t>
    </r>
  </si>
  <si>
    <r>
      <rPr>
        <b/>
        <sz val="20"/>
        <color theme="1"/>
        <rFont val="Calibri"/>
        <family val="2"/>
        <scheme val="minor"/>
      </rPr>
      <t>CÁLCULO DE TARIFAS FORMULA RD LEY POR TRAMOS VEHÍCULO +3.5 Tm a 20 Tm</t>
    </r>
    <r>
      <rPr>
        <b/>
        <sz val="22"/>
        <color theme="1"/>
        <rFont val="Calibri"/>
        <family val="2"/>
        <scheme val="minor"/>
      </rPr>
      <t xml:space="preserve">
</t>
    </r>
    <r>
      <rPr>
        <b/>
        <sz val="12"/>
        <color theme="1"/>
        <rFont val="Calibri"/>
        <family val="2"/>
        <scheme val="minor"/>
      </rPr>
      <t>CÁLCULO CON PRECIO PAI</t>
    </r>
  </si>
  <si>
    <r>
      <rPr>
        <b/>
        <sz val="20"/>
        <color theme="1"/>
        <rFont val="Calibri"/>
        <family val="2"/>
        <scheme val="minor"/>
      </rPr>
      <t>CÁLCULO DE TARIFAS FORMULA RD LEY POR TRAMOS VEHÍCULO HASTA 3.5 Tm</t>
    </r>
    <r>
      <rPr>
        <b/>
        <sz val="22"/>
        <color theme="1"/>
        <rFont val="Calibri"/>
        <family val="2"/>
        <scheme val="minor"/>
      </rPr>
      <t xml:space="preserve">
</t>
    </r>
    <r>
      <rPr>
        <b/>
        <sz val="12"/>
        <color theme="1"/>
        <rFont val="Calibri"/>
        <family val="2"/>
        <scheme val="minor"/>
      </rPr>
      <t>CÁLCULO CON PRECIO PAI</t>
    </r>
  </si>
  <si>
    <r>
      <rPr>
        <b/>
        <sz val="14"/>
        <color theme="1"/>
        <rFont val="Calibri"/>
        <family val="2"/>
        <scheme val="minor"/>
      </rPr>
      <t>INDEXACIÓN VEHÍCULO &gt;20 Tm</t>
    </r>
    <r>
      <rPr>
        <b/>
        <sz val="16"/>
        <color theme="1"/>
        <rFont val="Calibri"/>
        <family val="2"/>
        <scheme val="minor"/>
      </rPr>
      <t xml:space="preserve">
</t>
    </r>
    <r>
      <rPr>
        <b/>
        <sz val="10"/>
        <color theme="1"/>
        <rFont val="Calibri"/>
        <family val="2"/>
        <scheme val="minor"/>
      </rPr>
      <t>CÁLCULO CON PRECIO PAI</t>
    </r>
    <r>
      <rPr>
        <b/>
        <sz val="16"/>
        <color theme="1"/>
        <rFont val="Calibri"/>
        <family val="2"/>
        <scheme val="minor"/>
      </rPr>
      <t xml:space="preserve"> </t>
    </r>
    <r>
      <rPr>
        <b/>
        <sz val="10"/>
        <color theme="1"/>
        <rFont val="Calibri"/>
        <family val="2"/>
        <scheme val="minor"/>
      </rPr>
      <t>POR TRAMOS</t>
    </r>
  </si>
  <si>
    <r>
      <rPr>
        <b/>
        <sz val="14"/>
        <color theme="1"/>
        <rFont val="Calibri"/>
        <family val="2"/>
        <scheme val="minor"/>
      </rPr>
      <t>INDEXACIÓN VEHÍCULO 3.5-20 Tm</t>
    </r>
    <r>
      <rPr>
        <b/>
        <sz val="16"/>
        <color theme="1"/>
        <rFont val="Calibri"/>
        <family val="2"/>
        <scheme val="minor"/>
      </rPr>
      <t xml:space="preserve">
</t>
    </r>
    <r>
      <rPr>
        <b/>
        <sz val="10"/>
        <color theme="1"/>
        <rFont val="Calibri"/>
        <family val="2"/>
        <scheme val="minor"/>
      </rPr>
      <t>CÁLCULO CON PRECIO PAI</t>
    </r>
    <r>
      <rPr>
        <b/>
        <sz val="16"/>
        <color theme="1"/>
        <rFont val="Calibri"/>
        <family val="2"/>
        <scheme val="minor"/>
      </rPr>
      <t xml:space="preserve"> </t>
    </r>
    <r>
      <rPr>
        <b/>
        <sz val="10"/>
        <color theme="1"/>
        <rFont val="Calibri"/>
        <family val="2"/>
        <scheme val="minor"/>
      </rPr>
      <t>POR TRAMOS</t>
    </r>
  </si>
  <si>
    <r>
      <rPr>
        <b/>
        <sz val="14"/>
        <color theme="1"/>
        <rFont val="Calibri"/>
        <family val="2"/>
        <scheme val="minor"/>
      </rPr>
      <t>INDEXACIÓN VEHÍCULO &lt; 3.5 Tm</t>
    </r>
    <r>
      <rPr>
        <b/>
        <sz val="16"/>
        <color theme="1"/>
        <rFont val="Calibri"/>
        <family val="2"/>
        <scheme val="minor"/>
      </rPr>
      <t xml:space="preserve">
</t>
    </r>
    <r>
      <rPr>
        <b/>
        <sz val="10"/>
        <color theme="1"/>
        <rFont val="Calibri"/>
        <family val="2"/>
        <scheme val="minor"/>
      </rPr>
      <t>CÁLCULO CON PRECIO PAI</t>
    </r>
    <r>
      <rPr>
        <b/>
        <sz val="16"/>
        <color theme="1"/>
        <rFont val="Calibri"/>
        <family val="2"/>
        <scheme val="minor"/>
      </rPr>
      <t xml:space="preserve"> </t>
    </r>
    <r>
      <rPr>
        <b/>
        <sz val="10"/>
        <color theme="1"/>
        <rFont val="Calibri"/>
        <family val="2"/>
        <scheme val="minor"/>
      </rPr>
      <t>POR TRAMOS</t>
    </r>
  </si>
  <si>
    <t>CÁLCULO CON "C"=0,1</t>
  </si>
  <si>
    <t>SI</t>
  </si>
  <si>
    <t>La presente herramienta de cálculo tiene carácter estrictamente instrumental y de simulación que se destinara única y exclusivamente a la evaluación del impacto derivado de la variación del precio del carburante en los costes de explotación particulares de cada empresa de transporte en las relaciones contractuales o económicas que resulten de aplicación bajo los criterios establecidos en las fórmulas establecidas por la Administración.
La simulación se realizará conforme a la casuística particular de cada empresa como herramienta de apoyo para la aplicación de las fórmulas establecidas por la Orden FOM/1882/2012 y futuros Reales Decretos Ley.
En consecuencia, queda expresamente prohibido su uso para fines distintos de los anteriormente indicados, no pudiendo considerarse sus resultados como vinculantes fuera del ámbito específico para el que ha sido diseñada.
La Confederación no se hará responsable del uso particular dado de la herramienta por parte de las empresas.</t>
  </si>
  <si>
    <t>TABLA IMPUESTO HIDROCARBUROS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</si>
</sst>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quot;€&quot;"/>
    <numFmt numFmtId="165" formatCode="#,##0.00\ &quot;€&quot;"/>
    <numFmt numFmtId="166" formatCode="0.000"/>
    <numFmt numFmtId="167" formatCode="0\ &quot;Km&quot;"/>
  </numFmts>
  <fonts count="26" x14ac:knownFonts="1">
    <font>
      <sz val="11"/>
      <color theme="1"/>
      <name val="Calibri"/>
      <family val="2"/>
      <scheme val="minor"/>
    </font>
    <font>
      <b/>
      <sz val="11"/>
      <color theme="1"/>
      <name val="Calibri"/>
      <family val="2"/>
      <scheme val="minor"/>
    </font>
    <font>
      <b/>
      <sz val="13"/>
      <color theme="1"/>
      <name val="Calibri"/>
      <family val="2"/>
      <scheme val="minor"/>
    </font>
    <font>
      <sz val="13"/>
      <color theme="1"/>
      <name val="Calibri"/>
      <family val="2"/>
      <scheme val="minor"/>
    </font>
    <font>
      <b/>
      <sz val="14"/>
      <color theme="1"/>
      <name val="Calibri"/>
      <family val="2"/>
      <scheme val="minor"/>
    </font>
    <font>
      <u/>
      <sz val="11"/>
      <color theme="10"/>
      <name val="Calibri"/>
      <family val="2"/>
      <scheme val="minor"/>
    </font>
    <font>
      <b/>
      <sz val="30"/>
      <color theme="1"/>
      <name val="Calibri"/>
      <family val="2"/>
      <scheme val="minor"/>
    </font>
    <font>
      <b/>
      <sz val="13"/>
      <color rgb="FFFF0000"/>
      <name val="Calibri"/>
      <family val="2"/>
      <scheme val="minor"/>
    </font>
    <font>
      <b/>
      <sz val="14"/>
      <name val="Calibri"/>
      <family val="2"/>
      <scheme val="minor"/>
    </font>
    <font>
      <sz val="11"/>
      <color theme="1"/>
      <name val="Calibri"/>
      <family val="2"/>
      <scheme val="minor"/>
    </font>
    <font>
      <b/>
      <sz val="22"/>
      <color theme="1"/>
      <name val="Calibri"/>
      <family val="2"/>
      <scheme val="minor"/>
    </font>
    <font>
      <b/>
      <sz val="11"/>
      <color theme="0"/>
      <name val="Calibri"/>
      <family val="2"/>
      <scheme val="minor"/>
    </font>
    <font>
      <sz val="8"/>
      <name val="Calibri"/>
      <family val="2"/>
      <scheme val="minor"/>
    </font>
    <font>
      <sz val="8"/>
      <color theme="1"/>
      <name val="Calibri"/>
      <family val="2"/>
      <scheme val="minor"/>
    </font>
    <font>
      <b/>
      <sz val="16"/>
      <color theme="1"/>
      <name val="Calibri"/>
      <family val="2"/>
      <scheme val="minor"/>
    </font>
    <font>
      <sz val="8"/>
      <color rgb="FF333D42"/>
      <name val="Segoe UI"/>
      <family val="2"/>
    </font>
    <font>
      <b/>
      <sz val="18"/>
      <color theme="1"/>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b/>
      <sz val="11"/>
      <color theme="0" tint="-0.249977111117893"/>
      <name val="Calibri"/>
      <family val="2"/>
      <scheme val="minor"/>
    </font>
    <font>
      <b/>
      <sz val="12"/>
      <color theme="0" tint="-0.249977111117893"/>
      <name val="Calibri"/>
      <family val="2"/>
      <scheme val="minor"/>
    </font>
    <font>
      <b/>
      <sz val="12"/>
      <color rgb="FFFF0000"/>
      <name val="Calibri"/>
      <family val="2"/>
      <scheme val="minor"/>
    </font>
    <font>
      <b/>
      <sz val="16"/>
      <color theme="0"/>
      <name val="Calibri"/>
      <family val="2"/>
      <scheme val="minor"/>
    </font>
    <font>
      <b/>
      <sz val="10"/>
      <color theme="1"/>
      <name val="Calibri"/>
      <family val="2"/>
      <scheme val="minor"/>
    </font>
    <font>
      <b/>
      <sz val="20"/>
      <color theme="1"/>
      <name val="Calibri"/>
      <family val="2"/>
      <scheme val="minor"/>
    </font>
  </fonts>
  <fills count="28">
    <fill>
      <patternFill patternType="none"/>
    </fill>
    <fill>
      <patternFill patternType="gray125"/>
    </fill>
    <fill>
      <patternFill patternType="solid">
        <fgColor theme="3" tint="0.79998168889431442"/>
        <bgColor theme="0"/>
      </patternFill>
    </fill>
    <fill>
      <patternFill patternType="solid">
        <fgColor indexed="65"/>
        <bgColor theme="0"/>
      </patternFill>
    </fill>
    <fill>
      <patternFill patternType="solid">
        <fgColor theme="7" tint="0.79998168889431442"/>
        <bgColor theme="0"/>
      </patternFill>
    </fill>
    <fill>
      <patternFill patternType="solid">
        <fgColor theme="5" tint="0.59999389629810485"/>
        <bgColor theme="0"/>
      </patternFill>
    </fill>
    <fill>
      <patternFill patternType="solid">
        <fgColor theme="9" tint="0.59999389629810485"/>
        <bgColor theme="0"/>
      </patternFill>
    </fill>
    <fill>
      <patternFill patternType="solid">
        <fgColor theme="7" tint="0.39997558519241921"/>
        <bgColor theme="0"/>
      </patternFill>
    </fill>
    <fill>
      <patternFill patternType="solid">
        <fgColor theme="4" tint="0.79998168889431442"/>
        <bgColor theme="0"/>
      </patternFill>
    </fill>
    <fill>
      <patternFill patternType="solid">
        <fgColor theme="4" tint="0.39997558519241921"/>
        <bgColor theme="0"/>
      </patternFill>
    </fill>
    <fill>
      <patternFill patternType="solid">
        <fgColor theme="9" tint="0.79998168889431442"/>
        <bgColor theme="0"/>
      </patternFill>
    </fill>
    <fill>
      <patternFill patternType="solid">
        <fgColor theme="9" tint="0.39997558519241921"/>
        <bgColor theme="0"/>
      </patternFill>
    </fill>
    <fill>
      <patternFill patternType="solid">
        <fgColor theme="2" tint="-9.9978637043366805E-2"/>
        <bgColor theme="0"/>
      </patternFill>
    </fill>
    <fill>
      <patternFill patternType="solid">
        <fgColor theme="0"/>
        <bgColor theme="0"/>
      </patternFill>
    </fill>
    <fill>
      <patternFill patternType="solid">
        <fgColor rgb="FFFF5050"/>
        <bgColor theme="0"/>
      </patternFill>
    </fill>
    <fill>
      <patternFill patternType="solid">
        <fgColor theme="8" tint="0.39997558519241921"/>
        <bgColor theme="0"/>
      </patternFill>
    </fill>
    <fill>
      <patternFill patternType="solid">
        <fgColor theme="5" tint="0.79998168889431442"/>
        <bgColor theme="0"/>
      </patternFill>
    </fill>
    <fill>
      <patternFill patternType="solid">
        <fgColor theme="5" tint="0.39997558519241921"/>
        <bgColor theme="0"/>
      </patternFill>
    </fill>
    <fill>
      <patternFill patternType="solid">
        <fgColor theme="5" tint="-0.249977111117893"/>
        <bgColor theme="0"/>
      </patternFill>
    </fill>
    <fill>
      <patternFill patternType="solid">
        <fgColor theme="6" tint="0.79998168889431442"/>
        <bgColor theme="0"/>
      </patternFill>
    </fill>
    <fill>
      <patternFill patternType="solid">
        <fgColor theme="6" tint="0.59999389629810485"/>
        <bgColor theme="0"/>
      </patternFill>
    </fill>
    <fill>
      <patternFill patternType="solid">
        <fgColor theme="2" tint="-0.249977111117893"/>
        <bgColor theme="0"/>
      </patternFill>
    </fill>
    <fill>
      <patternFill patternType="solid">
        <fgColor theme="8"/>
        <bgColor theme="0"/>
      </patternFill>
    </fill>
    <fill>
      <patternFill patternType="solid">
        <fgColor theme="4"/>
        <bgColor theme="0"/>
      </patternFill>
    </fill>
    <fill>
      <patternFill patternType="solid">
        <fgColor theme="7" tint="0.59999389629810485"/>
        <bgColor theme="0"/>
      </patternFill>
    </fill>
    <fill>
      <patternFill patternType="solid">
        <fgColor rgb="FFFFFF00"/>
        <bgColor theme="0"/>
      </patternFill>
    </fill>
    <fill>
      <patternFill patternType="solid">
        <fgColor theme="1"/>
        <bgColor theme="0"/>
      </patternFill>
    </fill>
    <fill>
      <patternFill patternType="solid">
        <fgColor theme="2"/>
        <bgColor theme="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dashDotDot">
        <color indexed="64"/>
      </left>
      <right style="dashDotDot">
        <color indexed="64"/>
      </right>
      <top style="thin">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style="dashDotDot">
        <color indexed="64"/>
      </right>
      <top style="thin">
        <color indexed="64"/>
      </top>
      <bottom style="dashDotDot">
        <color indexed="64"/>
      </bottom>
      <diagonal/>
    </border>
    <border>
      <left style="thin">
        <color indexed="64"/>
      </left>
      <right style="dashDotDot">
        <color indexed="64"/>
      </right>
      <top style="dashDotDot">
        <color indexed="64"/>
      </top>
      <bottom style="dashDotDot">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ashDotDot">
        <color indexed="64"/>
      </left>
      <right style="thin">
        <color indexed="64"/>
      </right>
      <top style="thin">
        <color indexed="64"/>
      </top>
      <bottom style="dashDotDot">
        <color indexed="64"/>
      </bottom>
      <diagonal/>
    </border>
    <border>
      <left style="dashDotDot">
        <color indexed="64"/>
      </left>
      <right style="thin">
        <color indexed="64"/>
      </right>
      <top style="dashDotDot">
        <color indexed="64"/>
      </top>
      <bottom style="dashDotDot">
        <color indexed="64"/>
      </bottom>
      <diagonal/>
    </border>
    <border>
      <left style="thin">
        <color indexed="64"/>
      </left>
      <right style="dashDotDot">
        <color indexed="64"/>
      </right>
      <top style="dashDotDot">
        <color indexed="64"/>
      </top>
      <bottom style="thin">
        <color indexed="64"/>
      </bottom>
      <diagonal/>
    </border>
    <border>
      <left style="dashDotDot">
        <color indexed="64"/>
      </left>
      <right style="dashDotDot">
        <color indexed="64"/>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9" fontId="9" fillId="0" borderId="0" applyFont="0" applyFill="0" applyBorder="0" applyAlignment="0" applyProtection="0"/>
  </cellStyleXfs>
  <cellXfs count="220">
    <xf numFmtId="0" fontId="0" fillId="0" borderId="0" xfId="0"/>
    <xf numFmtId="0" fontId="0" fillId="3" borderId="0" xfId="0" applyFill="1" applyProtection="1">
      <protection locked="0"/>
    </xf>
    <xf numFmtId="165" fontId="0" fillId="3" borderId="0" xfId="0" applyNumberFormat="1" applyFill="1" applyProtection="1">
      <protection locked="0"/>
    </xf>
    <xf numFmtId="0" fontId="5" fillId="3" borderId="0" xfId="1" applyFill="1" applyProtection="1">
      <protection locked="0"/>
    </xf>
    <xf numFmtId="10" fontId="4" fillId="8" borderId="1" xfId="2" applyNumberFormat="1" applyFont="1" applyFill="1" applyBorder="1" applyProtection="1"/>
    <xf numFmtId="10" fontId="4" fillId="9" borderId="1" xfId="2" applyNumberFormat="1" applyFont="1" applyFill="1" applyBorder="1" applyProtection="1"/>
    <xf numFmtId="164" fontId="0" fillId="3" borderId="0" xfId="0" applyNumberFormat="1" applyFill="1" applyProtection="1">
      <protection locked="0"/>
    </xf>
    <xf numFmtId="164" fontId="17" fillId="22" borderId="1" xfId="0" applyNumberFormat="1" applyFont="1" applyFill="1" applyBorder="1" applyAlignment="1" applyProtection="1">
      <alignment horizontal="right"/>
      <protection locked="0"/>
    </xf>
    <xf numFmtId="2" fontId="17" fillId="22" borderId="2" xfId="0" applyNumberFormat="1" applyFont="1" applyFill="1" applyBorder="1" applyAlignment="1" applyProtection="1">
      <alignment horizontal="right"/>
      <protection locked="0"/>
    </xf>
    <xf numFmtId="0" fontId="17" fillId="22" borderId="2" xfId="0" applyFont="1" applyFill="1" applyBorder="1" applyAlignment="1" applyProtection="1">
      <alignment horizontal="right"/>
      <protection locked="0"/>
    </xf>
    <xf numFmtId="165" fontId="17" fillId="23" borderId="13" xfId="0" applyNumberFormat="1" applyFont="1" applyFill="1" applyBorder="1" applyAlignment="1" applyProtection="1">
      <alignment horizontal="right"/>
      <protection locked="0"/>
    </xf>
    <xf numFmtId="0" fontId="0" fillId="0" borderId="0" xfId="0" applyProtection="1">
      <protection locked="0"/>
    </xf>
    <xf numFmtId="14" fontId="17" fillId="22" borderId="18" xfId="0" applyNumberFormat="1" applyFont="1" applyFill="1" applyBorder="1" applyAlignment="1" applyProtection="1">
      <alignment horizontal="center" vertical="center"/>
      <protection locked="0"/>
    </xf>
    <xf numFmtId="164" fontId="17" fillId="22" borderId="16" xfId="0" applyNumberFormat="1" applyFont="1" applyFill="1" applyBorder="1" applyAlignment="1" applyProtection="1">
      <alignment horizontal="center" vertical="center"/>
      <protection locked="0"/>
    </xf>
    <xf numFmtId="14" fontId="17" fillId="22" borderId="25" xfId="0" applyNumberFormat="1" applyFont="1" applyFill="1" applyBorder="1" applyAlignment="1" applyProtection="1">
      <alignment horizontal="center" vertical="center"/>
      <protection locked="0"/>
    </xf>
    <xf numFmtId="164" fontId="17" fillId="22" borderId="26" xfId="0" applyNumberFormat="1" applyFont="1" applyFill="1" applyBorder="1" applyAlignment="1" applyProtection="1">
      <alignment horizontal="center" vertical="center"/>
      <protection locked="0"/>
    </xf>
    <xf numFmtId="0" fontId="0" fillId="2" borderId="1" xfId="0" applyFill="1" applyBorder="1" applyAlignment="1">
      <alignment horizontal="center"/>
    </xf>
    <xf numFmtId="164" fontId="0" fillId="2" borderId="1" xfId="0" applyNumberFormat="1" applyFill="1" applyBorder="1" applyAlignment="1">
      <alignment horizontal="right"/>
    </xf>
    <xf numFmtId="0" fontId="0" fillId="3" borderId="0" xfId="0" applyFill="1"/>
    <xf numFmtId="0" fontId="0" fillId="4" borderId="1" xfId="0" applyFill="1" applyBorder="1" applyAlignment="1">
      <alignment horizontal="center"/>
    </xf>
    <xf numFmtId="164" fontId="0" fillId="4" borderId="1" xfId="0" applyNumberFormat="1" applyFill="1" applyBorder="1" applyAlignment="1">
      <alignment horizontal="right"/>
    </xf>
    <xf numFmtId="0" fontId="17" fillId="22" borderId="1" xfId="0" applyFont="1" applyFill="1" applyBorder="1" applyAlignment="1">
      <alignment horizontal="center"/>
    </xf>
    <xf numFmtId="164" fontId="18" fillId="22" borderId="1" xfId="0" applyNumberFormat="1" applyFont="1" applyFill="1" applyBorder="1" applyAlignment="1">
      <alignment horizontal="right"/>
    </xf>
    <xf numFmtId="0" fontId="0" fillId="5" borderId="1" xfId="0" applyFill="1" applyBorder="1" applyAlignment="1">
      <alignment horizontal="center"/>
    </xf>
    <xf numFmtId="164" fontId="0" fillId="5" borderId="1" xfId="0" applyNumberFormat="1" applyFill="1" applyBorder="1" applyAlignment="1">
      <alignment horizontal="right"/>
    </xf>
    <xf numFmtId="0" fontId="0" fillId="3" borderId="0" xfId="0" applyFill="1" applyAlignment="1">
      <alignment horizontal="center"/>
    </xf>
    <xf numFmtId="2" fontId="17" fillId="22" borderId="3" xfId="0" applyNumberFormat="1" applyFont="1" applyFill="1" applyBorder="1" applyAlignment="1">
      <alignment horizontal="left"/>
    </xf>
    <xf numFmtId="0" fontId="0" fillId="3" borderId="0" xfId="0" applyFill="1" applyAlignment="1">
      <alignment horizontal="right"/>
    </xf>
    <xf numFmtId="0" fontId="0" fillId="3" borderId="0" xfId="0" applyFill="1" applyAlignment="1">
      <alignment horizontal="left"/>
    </xf>
    <xf numFmtId="0" fontId="17" fillId="22" borderId="3" xfId="0" applyFont="1" applyFill="1" applyBorder="1" applyAlignment="1">
      <alignment horizontal="left"/>
    </xf>
    <xf numFmtId="165" fontId="2" fillId="7" borderId="1" xfId="0" applyNumberFormat="1" applyFont="1" applyFill="1" applyBorder="1"/>
    <xf numFmtId="0" fontId="3" fillId="3" borderId="0" xfId="0" applyFont="1" applyFill="1"/>
    <xf numFmtId="0" fontId="2" fillId="3" borderId="0" xfId="0" applyFont="1" applyFill="1"/>
    <xf numFmtId="165" fontId="2" fillId="4" borderId="1" xfId="0" applyNumberFormat="1" applyFont="1" applyFill="1" applyBorder="1"/>
    <xf numFmtId="0" fontId="1" fillId="3" borderId="0" xfId="0" applyFont="1" applyFill="1"/>
    <xf numFmtId="164" fontId="2" fillId="4" borderId="1" xfId="0" applyNumberFormat="1" applyFont="1" applyFill="1" applyBorder="1"/>
    <xf numFmtId="164" fontId="8" fillId="7" borderId="1" xfId="0" applyNumberFormat="1" applyFont="1" applyFill="1" applyBorder="1" applyAlignment="1">
      <alignment horizontal="right"/>
    </xf>
    <xf numFmtId="164" fontId="0" fillId="2" borderId="13" xfId="0" applyNumberFormat="1" applyFill="1" applyBorder="1" applyAlignment="1">
      <alignment horizontal="right"/>
    </xf>
    <xf numFmtId="164" fontId="18" fillId="23" borderId="1" xfId="0" applyNumberFormat="1" applyFont="1" applyFill="1" applyBorder="1" applyAlignment="1">
      <alignment horizontal="right"/>
    </xf>
    <xf numFmtId="165" fontId="4" fillId="11" borderId="1" xfId="0" applyNumberFormat="1" applyFont="1" applyFill="1" applyBorder="1"/>
    <xf numFmtId="165" fontId="4" fillId="8" borderId="1" xfId="0" applyNumberFormat="1" applyFont="1" applyFill="1" applyBorder="1"/>
    <xf numFmtId="0" fontId="14" fillId="13" borderId="0" xfId="0" applyFont="1" applyFill="1" applyAlignment="1">
      <alignment horizontal="center"/>
    </xf>
    <xf numFmtId="0" fontId="11" fillId="23"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0" fillId="3" borderId="0" xfId="0" applyFill="1" applyAlignment="1">
      <alignment vertical="center"/>
    </xf>
    <xf numFmtId="0" fontId="0" fillId="3" borderId="23" xfId="0" applyFill="1" applyBorder="1" applyAlignment="1">
      <alignment horizontal="center" vertical="center"/>
    </xf>
    <xf numFmtId="0" fontId="0" fillId="3" borderId="27" xfId="0" applyFill="1" applyBorder="1" applyAlignment="1">
      <alignment horizontal="center" vertical="center"/>
    </xf>
    <xf numFmtId="0" fontId="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3" borderId="0" xfId="0" applyFill="1" applyAlignment="1">
      <alignment wrapText="1"/>
    </xf>
    <xf numFmtId="0" fontId="1" fillId="10" borderId="1" xfId="0" applyFont="1" applyFill="1" applyBorder="1" applyAlignment="1">
      <alignment horizontal="center" vertical="center"/>
    </xf>
    <xf numFmtId="164" fontId="0" fillId="3" borderId="18" xfId="0" applyNumberFormat="1" applyFill="1" applyBorder="1" applyAlignment="1">
      <alignment horizontal="center" vertical="center"/>
    </xf>
    <xf numFmtId="164" fontId="0" fillId="3" borderId="23" xfId="0" applyNumberFormat="1" applyFill="1" applyBorder="1" applyAlignment="1">
      <alignment horizontal="center" vertical="center"/>
    </xf>
    <xf numFmtId="0" fontId="1" fillId="15" borderId="1" xfId="0" applyFont="1" applyFill="1" applyBorder="1" applyAlignment="1">
      <alignment horizontal="center" vertical="center" wrapText="1"/>
    </xf>
    <xf numFmtId="164" fontId="0" fillId="3" borderId="19" xfId="0" applyNumberFormat="1" applyFill="1" applyBorder="1" applyAlignment="1">
      <alignment horizontal="center" vertical="center"/>
    </xf>
    <xf numFmtId="164" fontId="0" fillId="3" borderId="24" xfId="0" applyNumberFormat="1" applyFill="1" applyBorder="1" applyAlignment="1">
      <alignment horizontal="center" vertical="center"/>
    </xf>
    <xf numFmtId="166" fontId="0" fillId="3" borderId="0" xfId="0" applyNumberFormat="1" applyFill="1"/>
    <xf numFmtId="0" fontId="15" fillId="3" borderId="0" xfId="0" applyFont="1" applyFill="1"/>
    <xf numFmtId="0" fontId="16" fillId="7" borderId="1" xfId="0" applyFont="1" applyFill="1" applyBorder="1" applyAlignment="1">
      <alignment horizontal="center" vertical="center"/>
    </xf>
    <xf numFmtId="164" fontId="16" fillId="7" borderId="25" xfId="0" applyNumberFormat="1" applyFont="1" applyFill="1" applyBorder="1" applyAlignment="1">
      <alignment horizontal="center" vertical="center"/>
    </xf>
    <xf numFmtId="164" fontId="0" fillId="3" borderId="0" xfId="0" applyNumberFormat="1" applyFill="1"/>
    <xf numFmtId="0" fontId="0" fillId="16" borderId="13" xfId="0" applyFill="1" applyBorder="1" applyAlignment="1">
      <alignment horizontal="center" vertical="center"/>
    </xf>
    <xf numFmtId="0" fontId="0" fillId="5" borderId="13" xfId="0" applyFill="1" applyBorder="1" applyAlignment="1">
      <alignment horizontal="center" vertical="center"/>
    </xf>
    <xf numFmtId="0" fontId="0" fillId="17" borderId="13" xfId="0" applyFill="1" applyBorder="1" applyAlignment="1">
      <alignment horizontal="center" vertical="center" wrapText="1"/>
    </xf>
    <xf numFmtId="0" fontId="0" fillId="18" borderId="13" xfId="0" applyFill="1" applyBorder="1" applyAlignment="1">
      <alignment horizontal="center" vertical="center"/>
    </xf>
    <xf numFmtId="0" fontId="0" fillId="10" borderId="1" xfId="0" applyFill="1" applyBorder="1"/>
    <xf numFmtId="165" fontId="0" fillId="10" borderId="18" xfId="0" applyNumberFormat="1" applyFill="1" applyBorder="1" applyAlignment="1">
      <alignment horizontal="center" vertical="center"/>
    </xf>
    <xf numFmtId="165" fontId="0" fillId="10" borderId="16" xfId="0" applyNumberFormat="1" applyFill="1" applyBorder="1" applyAlignment="1">
      <alignment horizontal="center" vertical="center"/>
    </xf>
    <xf numFmtId="164" fontId="0" fillId="10" borderId="16" xfId="0" applyNumberFormat="1" applyFill="1" applyBorder="1" applyAlignment="1">
      <alignment horizontal="center" vertical="center"/>
    </xf>
    <xf numFmtId="0" fontId="0" fillId="6" borderId="1" xfId="0" applyFill="1" applyBorder="1"/>
    <xf numFmtId="165" fontId="0" fillId="6" borderId="19" xfId="0" applyNumberFormat="1" applyFill="1" applyBorder="1" applyAlignment="1">
      <alignment horizontal="center" vertical="center"/>
    </xf>
    <xf numFmtId="165" fontId="0" fillId="6" borderId="17" xfId="0" applyNumberFormat="1" applyFill="1" applyBorder="1" applyAlignment="1">
      <alignment horizontal="center" vertical="center"/>
    </xf>
    <xf numFmtId="164" fontId="0" fillId="6" borderId="17" xfId="0" applyNumberFormat="1" applyFill="1" applyBorder="1" applyAlignment="1">
      <alignment horizontal="center" vertical="center"/>
    </xf>
    <xf numFmtId="0" fontId="0" fillId="19" borderId="1" xfId="0" applyFill="1" applyBorder="1"/>
    <xf numFmtId="165" fontId="0" fillId="19" borderId="19" xfId="0" applyNumberFormat="1" applyFill="1" applyBorder="1" applyAlignment="1">
      <alignment horizontal="center" vertical="center"/>
    </xf>
    <xf numFmtId="165" fontId="0" fillId="19" borderId="17" xfId="0" applyNumberFormat="1" applyFill="1" applyBorder="1" applyAlignment="1">
      <alignment horizontal="center" vertical="center"/>
    </xf>
    <xf numFmtId="164" fontId="0" fillId="19" borderId="17" xfId="0" applyNumberFormat="1" applyFill="1" applyBorder="1" applyAlignment="1">
      <alignment horizontal="center" vertical="center"/>
    </xf>
    <xf numFmtId="0" fontId="0" fillId="20" borderId="1" xfId="0" applyFill="1" applyBorder="1"/>
    <xf numFmtId="165" fontId="0" fillId="20" borderId="25" xfId="0" applyNumberFormat="1" applyFill="1" applyBorder="1" applyAlignment="1">
      <alignment horizontal="center" vertical="center"/>
    </xf>
    <xf numFmtId="165" fontId="0" fillId="20" borderId="26" xfId="0" applyNumberFormat="1" applyFill="1" applyBorder="1" applyAlignment="1">
      <alignment horizontal="center" vertical="center"/>
    </xf>
    <xf numFmtId="164" fontId="0" fillId="20" borderId="26" xfId="0" applyNumberFormat="1" applyFill="1" applyBorder="1" applyAlignment="1">
      <alignment horizontal="center" vertical="center"/>
    </xf>
    <xf numFmtId="0" fontId="0" fillId="4" borderId="1" xfId="0" applyFill="1" applyBorder="1" applyAlignment="1">
      <alignment horizontal="center" vertical="center"/>
    </xf>
    <xf numFmtId="0" fontId="0" fillId="3" borderId="0" xfId="0" applyFill="1" applyAlignment="1" applyProtection="1">
      <alignment horizontal="center" vertical="center"/>
      <protection locked="0"/>
    </xf>
    <xf numFmtId="0" fontId="0" fillId="3" borderId="0" xfId="0" applyFill="1" applyAlignment="1">
      <alignment horizontal="center" vertical="center"/>
    </xf>
    <xf numFmtId="0" fontId="4" fillId="13" borderId="0" xfId="0" applyFont="1" applyFill="1" applyAlignment="1">
      <alignment horizontal="center" vertical="center"/>
    </xf>
    <xf numFmtId="14" fontId="17" fillId="13" borderId="0" xfId="0" applyNumberFormat="1" applyFont="1" applyFill="1" applyAlignment="1" applyProtection="1">
      <alignment horizontal="center" vertical="center"/>
      <protection locked="0"/>
    </xf>
    <xf numFmtId="164" fontId="17" fillId="13" borderId="0" xfId="0" applyNumberFormat="1" applyFont="1" applyFill="1" applyAlignment="1" applyProtection="1">
      <alignment horizontal="center" vertical="center"/>
      <protection locked="0"/>
    </xf>
    <xf numFmtId="164" fontId="1" fillId="2" borderId="1" xfId="0" applyNumberFormat="1" applyFont="1" applyFill="1" applyBorder="1" applyAlignment="1">
      <alignment vertical="center" wrapText="1"/>
    </xf>
    <xf numFmtId="164" fontId="1" fillId="4" borderId="1" xfId="0" applyNumberFormat="1" applyFont="1" applyFill="1" applyBorder="1" applyAlignment="1">
      <alignment horizontal="right" vertical="center" wrapText="1"/>
    </xf>
    <xf numFmtId="164" fontId="20" fillId="22" borderId="1" xfId="0" applyNumberFormat="1" applyFont="1" applyFill="1" applyBorder="1" applyAlignment="1">
      <alignment horizontal="right" vertical="center"/>
    </xf>
    <xf numFmtId="167" fontId="19" fillId="10" borderId="1" xfId="0" applyNumberFormat="1" applyFont="1" applyFill="1" applyBorder="1" applyAlignment="1">
      <alignment horizontal="right" vertical="center"/>
    </xf>
    <xf numFmtId="165" fontId="19" fillId="6" borderId="1" xfId="0" applyNumberFormat="1" applyFont="1" applyFill="1" applyBorder="1" applyAlignment="1">
      <alignment horizontal="right" vertical="center"/>
    </xf>
    <xf numFmtId="165" fontId="21" fillId="22" borderId="1" xfId="0" applyNumberFormat="1" applyFont="1" applyFill="1" applyBorder="1" applyAlignment="1">
      <alignment horizontal="right" vertical="center"/>
    </xf>
    <xf numFmtId="165" fontId="2" fillId="23" borderId="13" xfId="0" applyNumberFormat="1" applyFont="1" applyFill="1" applyBorder="1" applyAlignment="1">
      <alignment horizontal="right"/>
    </xf>
    <xf numFmtId="165" fontId="2" fillId="11" borderId="1" xfId="0" applyNumberFormat="1" applyFont="1" applyFill="1" applyBorder="1"/>
    <xf numFmtId="165" fontId="2" fillId="8" borderId="1" xfId="0" applyNumberFormat="1" applyFont="1" applyFill="1" applyBorder="1"/>
    <xf numFmtId="165" fontId="2" fillId="24" borderId="1" xfId="0" applyNumberFormat="1" applyFont="1" applyFill="1" applyBorder="1" applyAlignment="1">
      <alignment horizontal="right"/>
    </xf>
    <xf numFmtId="165" fontId="2" fillId="25" borderId="1" xfId="0" applyNumberFormat="1" applyFont="1" applyFill="1" applyBorder="1"/>
    <xf numFmtId="0" fontId="23" fillId="26" borderId="1" xfId="0" applyFont="1" applyFill="1" applyBorder="1" applyAlignment="1" applyProtection="1">
      <alignment horizontal="center" vertical="center"/>
      <protection locked="0"/>
    </xf>
    <xf numFmtId="9" fontId="0" fillId="3" borderId="0" xfId="2" applyFont="1" applyFill="1" applyProtection="1">
      <protection locked="0"/>
    </xf>
    <xf numFmtId="10" fontId="0" fillId="3" borderId="0" xfId="2" applyNumberFormat="1" applyFont="1" applyFill="1" applyProtection="1">
      <protection locked="0"/>
    </xf>
    <xf numFmtId="0" fontId="4" fillId="27" borderId="13" xfId="0" applyFont="1" applyFill="1" applyBorder="1" applyAlignment="1">
      <alignment horizontal="right"/>
    </xf>
    <xf numFmtId="2" fontId="1" fillId="27" borderId="13" xfId="2" applyNumberFormat="1" applyFont="1" applyFill="1" applyBorder="1" applyProtection="1"/>
    <xf numFmtId="164" fontId="19" fillId="7" borderId="27" xfId="0" applyNumberFormat="1" applyFont="1" applyFill="1" applyBorder="1" applyAlignment="1">
      <alignment horizontal="center" vertical="center"/>
    </xf>
    <xf numFmtId="164" fontId="4" fillId="7" borderId="25" xfId="0" applyNumberFormat="1" applyFont="1" applyFill="1" applyBorder="1" applyAlignment="1">
      <alignment horizontal="center" vertical="center"/>
    </xf>
    <xf numFmtId="164" fontId="4" fillId="7" borderId="27"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0" xfId="1" applyFill="1" applyAlignment="1" applyProtection="1">
      <alignment horizontal="center"/>
    </xf>
    <xf numFmtId="0" fontId="0" fillId="3" borderId="0" xfId="0" applyFill="1" applyAlignment="1">
      <alignment horizontal="center" wrapText="1"/>
    </xf>
    <xf numFmtId="0" fontId="1" fillId="3" borderId="0" xfId="0" applyFont="1" applyFill="1" applyAlignment="1">
      <alignment horizontal="center"/>
    </xf>
    <xf numFmtId="0" fontId="6" fillId="3" borderId="0" xfId="0" applyFont="1" applyFill="1" applyAlignment="1">
      <alignment horizontal="center" vertical="center"/>
    </xf>
    <xf numFmtId="164" fontId="18" fillId="23" borderId="3" xfId="0" applyNumberFormat="1" applyFont="1" applyFill="1" applyBorder="1" applyAlignment="1">
      <alignment horizontal="right"/>
    </xf>
    <xf numFmtId="2" fontId="1" fillId="27" borderId="1" xfId="2" applyNumberFormat="1" applyFont="1" applyFill="1" applyBorder="1" applyProtection="1"/>
    <xf numFmtId="164" fontId="0" fillId="2" borderId="15" xfId="0" applyNumberFormat="1" applyFill="1" applyBorder="1" applyAlignment="1">
      <alignment horizontal="right"/>
    </xf>
    <xf numFmtId="165" fontId="2" fillId="13" borderId="0" xfId="0" applyNumberFormat="1" applyFont="1" applyFill="1"/>
    <xf numFmtId="0" fontId="2" fillId="13" borderId="0" xfId="0" applyFont="1" applyFill="1"/>
    <xf numFmtId="0" fontId="1" fillId="13" borderId="0" xfId="0" applyFont="1" applyFill="1"/>
    <xf numFmtId="164" fontId="2" fillId="13" borderId="0" xfId="0" applyNumberFormat="1" applyFont="1" applyFill="1"/>
    <xf numFmtId="0" fontId="0" fillId="13" borderId="0" xfId="0" applyFill="1"/>
    <xf numFmtId="164" fontId="8" fillId="13" borderId="0" xfId="0" applyNumberFormat="1" applyFont="1" applyFill="1" applyAlignment="1">
      <alignment horizontal="right"/>
    </xf>
    <xf numFmtId="0" fontId="24" fillId="3" borderId="1" xfId="0" applyFont="1" applyFill="1" applyBorder="1" applyAlignment="1">
      <alignment horizontal="center" vertical="center" wrapText="1"/>
    </xf>
    <xf numFmtId="2" fontId="24" fillId="27" borderId="13" xfId="0" applyNumberFormat="1" applyFont="1" applyFill="1" applyBorder="1" applyAlignment="1">
      <alignment horizontal="right"/>
    </xf>
    <xf numFmtId="165" fontId="24" fillId="23" borderId="13" xfId="0" applyNumberFormat="1" applyFont="1" applyFill="1" applyBorder="1" applyAlignment="1">
      <alignment horizontal="right"/>
    </xf>
    <xf numFmtId="165" fontId="24" fillId="11" borderId="1" xfId="0" applyNumberFormat="1" applyFont="1" applyFill="1" applyBorder="1"/>
    <xf numFmtId="165" fontId="24" fillId="8" borderId="1" xfId="0" applyNumberFormat="1" applyFont="1" applyFill="1" applyBorder="1"/>
    <xf numFmtId="165" fontId="24" fillId="24" borderId="1" xfId="0" applyNumberFormat="1" applyFont="1" applyFill="1" applyBorder="1" applyAlignment="1">
      <alignment horizontal="right"/>
    </xf>
    <xf numFmtId="165" fontId="24" fillId="25" borderId="1" xfId="0" applyNumberFormat="1" applyFont="1" applyFill="1" applyBorder="1"/>
    <xf numFmtId="0" fontId="24" fillId="27" borderId="13" xfId="0" applyFont="1" applyFill="1" applyBorder="1" applyAlignment="1">
      <alignment horizontal="right"/>
    </xf>
    <xf numFmtId="165" fontId="8" fillId="23" borderId="13" xfId="0" applyNumberFormat="1" applyFont="1" applyFill="1" applyBorder="1" applyAlignment="1">
      <alignment horizontal="right"/>
    </xf>
    <xf numFmtId="0" fontId="0" fillId="8" borderId="1" xfId="0" applyFill="1" applyBorder="1" applyAlignment="1">
      <alignment horizontal="center"/>
    </xf>
    <xf numFmtId="0" fontId="5" fillId="3" borderId="0" xfId="1" applyFill="1" applyAlignment="1" applyProtection="1">
      <alignment horizontal="center"/>
    </xf>
    <xf numFmtId="0" fontId="0" fillId="3" borderId="0" xfId="0" applyFill="1" applyAlignment="1" applyProtection="1">
      <alignment horizontal="center" vertical="center"/>
      <protection locked="0"/>
    </xf>
    <xf numFmtId="0" fontId="1" fillId="12" borderId="1" xfId="0" applyFont="1" applyFill="1" applyBorder="1" applyAlignment="1">
      <alignment horizontal="center"/>
    </xf>
    <xf numFmtId="0" fontId="6" fillId="21" borderId="21" xfId="0" applyFont="1" applyFill="1" applyBorder="1" applyAlignment="1">
      <alignment horizontal="center" vertical="center"/>
    </xf>
    <xf numFmtId="0" fontId="6" fillId="21" borderId="22" xfId="0" applyFont="1" applyFill="1" applyBorder="1" applyAlignment="1">
      <alignment horizontal="center" vertical="center"/>
    </xf>
    <xf numFmtId="0" fontId="6" fillId="21" borderId="20" xfId="0" applyFont="1" applyFill="1" applyBorder="1" applyAlignment="1">
      <alignment horizontal="center" vertical="center"/>
    </xf>
    <xf numFmtId="164" fontId="0" fillId="11" borderId="23" xfId="0" applyNumberFormat="1" applyFill="1" applyBorder="1" applyAlignment="1">
      <alignment horizontal="center" vertical="center"/>
    </xf>
    <xf numFmtId="164" fontId="0" fillId="11" borderId="24" xfId="0" applyNumberFormat="1" applyFill="1" applyBorder="1" applyAlignment="1">
      <alignment horizontal="center" vertical="center"/>
    </xf>
    <xf numFmtId="164" fontId="0" fillId="12" borderId="24" xfId="0" applyNumberFormat="1" applyFill="1" applyBorder="1" applyAlignment="1">
      <alignment horizontal="center" vertical="center"/>
    </xf>
    <xf numFmtId="164" fontId="0" fillId="12" borderId="27" xfId="0" applyNumberFormat="1" applyFill="1" applyBorder="1" applyAlignment="1">
      <alignment horizontal="center" vertical="center"/>
    </xf>
    <xf numFmtId="0" fontId="1" fillId="3" borderId="1" xfId="0" applyFont="1" applyFill="1" applyBorder="1" applyAlignment="1">
      <alignment horizontal="justify" vertical="justify" wrapText="1"/>
    </xf>
    <xf numFmtId="0" fontId="0" fillId="11" borderId="13" xfId="0" applyFill="1" applyBorder="1" applyAlignment="1">
      <alignment horizontal="center" vertical="center"/>
    </xf>
    <xf numFmtId="0" fontId="0" fillId="11" borderId="15" xfId="0" applyFill="1" applyBorder="1" applyAlignment="1">
      <alignment horizontal="center" vertical="center"/>
    </xf>
    <xf numFmtId="0" fontId="0" fillId="12" borderId="1" xfId="0" applyFill="1" applyBorder="1" applyAlignment="1">
      <alignment horizontal="center" vertical="center"/>
    </xf>
    <xf numFmtId="0" fontId="0" fillId="3" borderId="14" xfId="0" applyFill="1" applyBorder="1" applyAlignment="1">
      <alignment horizontal="center"/>
    </xf>
    <xf numFmtId="0" fontId="5" fillId="3" borderId="0" xfId="1" applyFill="1" applyAlignment="1" applyProtection="1">
      <alignment horizontal="center" vertical="center"/>
    </xf>
    <xf numFmtId="0" fontId="0" fillId="3" borderId="0" xfId="0" applyFill="1" applyAlignment="1">
      <alignment horizontal="center" vertical="center"/>
    </xf>
    <xf numFmtId="0" fontId="6" fillId="21" borderId="34" xfId="0" applyFont="1" applyFill="1" applyBorder="1" applyAlignment="1">
      <alignment horizontal="center" vertical="center"/>
    </xf>
    <xf numFmtId="0" fontId="6" fillId="21" borderId="35" xfId="0" applyFont="1" applyFill="1" applyBorder="1" applyAlignment="1">
      <alignment horizontal="center" vertical="center"/>
    </xf>
    <xf numFmtId="0" fontId="6" fillId="21" borderId="3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22" fillId="25" borderId="2" xfId="0" applyFont="1" applyFill="1" applyBorder="1" applyAlignment="1">
      <alignment horizontal="center" wrapText="1"/>
    </xf>
    <xf numFmtId="0" fontId="22" fillId="25" borderId="28" xfId="0" applyFont="1" applyFill="1" applyBorder="1" applyAlignment="1">
      <alignment horizontal="center"/>
    </xf>
    <xf numFmtId="0" fontId="22" fillId="25" borderId="3" xfId="0" applyFont="1" applyFill="1" applyBorder="1" applyAlignment="1">
      <alignment horizontal="center"/>
    </xf>
    <xf numFmtId="0" fontId="4" fillId="3" borderId="31" xfId="0"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5" fillId="3" borderId="0" xfId="1" applyFill="1" applyAlignment="1" applyProtection="1">
      <alignment horizontal="center" wrapText="1"/>
    </xf>
    <xf numFmtId="0" fontId="0" fillId="3" borderId="0" xfId="0" applyFill="1" applyAlignment="1">
      <alignment horizontal="center" wrapText="1"/>
    </xf>
    <xf numFmtId="0" fontId="2" fillId="7" borderId="1" xfId="0" applyFont="1" applyFill="1" applyBorder="1" applyAlignment="1">
      <alignment horizontal="center"/>
    </xf>
    <xf numFmtId="0" fontId="2" fillId="4" borderId="1" xfId="0" applyFont="1" applyFill="1" applyBorder="1" applyAlignment="1">
      <alignment horizontal="center"/>
    </xf>
    <xf numFmtId="0" fontId="1" fillId="3" borderId="0" xfId="0" applyFont="1" applyFill="1" applyAlignment="1">
      <alignment horizontal="center"/>
    </xf>
    <xf numFmtId="0" fontId="2" fillId="0" borderId="1" xfId="0" applyFont="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0" fillId="11" borderId="1" xfId="0" applyFill="1" applyBorder="1" applyAlignment="1">
      <alignment horizontal="center"/>
    </xf>
    <xf numFmtId="0" fontId="10" fillId="3" borderId="4" xfId="0" applyFont="1" applyFill="1" applyBorder="1" applyAlignment="1">
      <alignment horizontal="left" vertical="top" wrapText="1"/>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1" xfId="0" applyFont="1" applyFill="1" applyBorder="1" applyAlignment="1">
      <alignment horizontal="left" vertical="top"/>
    </xf>
    <xf numFmtId="0" fontId="6" fillId="3" borderId="8" xfId="0" applyFont="1" applyFill="1" applyBorder="1" applyAlignment="1">
      <alignment horizontal="left" vertical="top"/>
    </xf>
    <xf numFmtId="0" fontId="6" fillId="3" borderId="9" xfId="0" applyFont="1" applyFill="1" applyBorder="1" applyAlignment="1">
      <alignment horizontal="left" vertical="top"/>
    </xf>
    <xf numFmtId="0" fontId="6" fillId="3" borderId="10" xfId="0" applyFont="1" applyFill="1" applyBorder="1" applyAlignment="1">
      <alignment horizontal="left" vertical="top"/>
    </xf>
    <xf numFmtId="0" fontId="6" fillId="3" borderId="11" xfId="0" applyFont="1" applyFill="1" applyBorder="1" applyAlignment="1">
      <alignment horizontal="left" vertical="top"/>
    </xf>
    <xf numFmtId="0" fontId="6" fillId="3" borderId="29" xfId="0" applyFont="1" applyFill="1" applyBorder="1" applyAlignment="1">
      <alignment horizontal="left" vertical="top"/>
    </xf>
    <xf numFmtId="0" fontId="6" fillId="3" borderId="2" xfId="0" applyFont="1" applyFill="1" applyBorder="1" applyAlignment="1">
      <alignment horizontal="left" vertical="top"/>
    </xf>
    <xf numFmtId="0" fontId="6" fillId="3" borderId="30" xfId="0" applyFont="1" applyFill="1" applyBorder="1" applyAlignment="1">
      <alignment horizontal="left" vertical="top"/>
    </xf>
    <xf numFmtId="0" fontId="0" fillId="2" borderId="12" xfId="0" applyFill="1" applyBorder="1" applyAlignment="1">
      <alignment horizontal="center"/>
    </xf>
    <xf numFmtId="0" fontId="0" fillId="2" borderId="0" xfId="0" applyFill="1" applyAlignment="1">
      <alignment horizontal="center"/>
    </xf>
    <xf numFmtId="0" fontId="0" fillId="4" borderId="1" xfId="0" applyFill="1" applyBorder="1" applyAlignment="1">
      <alignment horizontal="center"/>
    </xf>
    <xf numFmtId="0" fontId="0" fillId="9" borderId="1" xfId="0" applyFill="1" applyBorder="1" applyAlignment="1">
      <alignment horizontal="center"/>
    </xf>
    <xf numFmtId="0" fontId="17" fillId="23" borderId="1" xfId="0" applyFont="1" applyFill="1" applyBorder="1" applyAlignment="1">
      <alignment horizontal="center"/>
    </xf>
    <xf numFmtId="0" fontId="0" fillId="27" borderId="2" xfId="0" applyFill="1" applyBorder="1" applyAlignment="1">
      <alignment horizontal="center"/>
    </xf>
    <xf numFmtId="0" fontId="0" fillId="27" borderId="3" xfId="0" applyFill="1" applyBorder="1" applyAlignment="1">
      <alignment horizontal="center"/>
    </xf>
    <xf numFmtId="0" fontId="19" fillId="27" borderId="2" xfId="0" applyFont="1" applyFill="1" applyBorder="1" applyAlignment="1">
      <alignment horizontal="center" vertical="center" wrapText="1"/>
    </xf>
    <xf numFmtId="0" fontId="19" fillId="27"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20" fillId="22" borderId="1" xfId="0" applyFont="1" applyFill="1" applyBorder="1" applyAlignment="1">
      <alignment horizontal="center" vertical="center" wrapText="1"/>
    </xf>
    <xf numFmtId="0" fontId="20" fillId="22"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4" fillId="3" borderId="1" xfId="0" applyFont="1" applyFill="1" applyBorder="1" applyAlignment="1">
      <alignment horizontal="left" vertical="center" wrapText="1"/>
    </xf>
    <xf numFmtId="0" fontId="14" fillId="3" borderId="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0" fillId="22" borderId="1" xfId="0" applyFont="1" applyFill="1" applyBorder="1" applyAlignment="1">
      <alignment horizontal="center" wrapText="1"/>
    </xf>
    <xf numFmtId="0" fontId="20" fillId="22" borderId="1" xfId="0" applyFont="1" applyFill="1" applyBorder="1" applyAlignment="1">
      <alignment horizontal="center"/>
    </xf>
    <xf numFmtId="0" fontId="19" fillId="23" borderId="1" xfId="0" applyFont="1" applyFill="1" applyBorder="1" applyAlignment="1">
      <alignment horizontal="center"/>
    </xf>
    <xf numFmtId="0" fontId="19" fillId="11" borderId="1" xfId="0" applyFont="1" applyFill="1" applyBorder="1" applyAlignment="1">
      <alignment horizontal="center"/>
    </xf>
    <xf numFmtId="0" fontId="19" fillId="8" borderId="1" xfId="0" applyFont="1" applyFill="1" applyBorder="1" applyAlignment="1">
      <alignment horizontal="center"/>
    </xf>
    <xf numFmtId="0" fontId="19" fillId="24" borderId="1" xfId="0" applyFont="1" applyFill="1" applyBorder="1" applyAlignment="1">
      <alignment horizontal="center"/>
    </xf>
    <xf numFmtId="0" fontId="19" fillId="25" borderId="1" xfId="0" applyFont="1" applyFill="1" applyBorder="1" applyAlignment="1">
      <alignment horizontal="center"/>
    </xf>
    <xf numFmtId="0" fontId="14" fillId="3" borderId="1" xfId="0" applyFont="1" applyFill="1" applyBorder="1" applyAlignment="1">
      <alignment vertical="center" wrapText="1"/>
    </xf>
    <xf numFmtId="0" fontId="14" fillId="3" borderId="1" xfId="0" applyFont="1" applyFill="1" applyBorder="1" applyAlignment="1">
      <alignment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F66CC"/>
      <color rgb="FFFF5050"/>
      <color rgb="FFFF66FF"/>
      <color rgb="FFFF3300"/>
      <color rgb="FFFF33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612085</xdr:colOff>
      <xdr:row>13</xdr:row>
      <xdr:rowOff>118724</xdr:rowOff>
    </xdr:from>
    <xdr:to>
      <xdr:col>6</xdr:col>
      <xdr:colOff>399553</xdr:colOff>
      <xdr:row>18</xdr:row>
      <xdr:rowOff>173484</xdr:rowOff>
    </xdr:to>
    <xdr:pic>
      <xdr:nvPicPr>
        <xdr:cNvPr id="5" name="Imagen 4">
          <a:extLst>
            <a:ext uri="{FF2B5EF4-FFF2-40B4-BE49-F238E27FC236}">
              <a16:creationId xmlns:a16="http://schemas.microsoft.com/office/drawing/2014/main" id="{A868ECBF-5B13-48CC-B670-FBC31ABDD6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087"/>
        <a:stretch>
          <a:fillRect/>
        </a:stretch>
      </xdr:blipFill>
      <xdr:spPr>
        <a:xfrm>
          <a:off x="6517585" y="5916550"/>
          <a:ext cx="1253490" cy="1388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2060537</xdr:colOff>
      <xdr:row>43</xdr:row>
      <xdr:rowOff>193699</xdr:rowOff>
    </xdr:from>
    <xdr:to>
      <xdr:col>2</xdr:col>
      <xdr:colOff>1344705</xdr:colOff>
      <xdr:row>44</xdr:row>
      <xdr:rowOff>462575</xdr:rowOff>
    </xdr:to>
    <xdr:pic>
      <xdr:nvPicPr>
        <xdr:cNvPr id="3" name="Imagen 2">
          <a:extLst>
            <a:ext uri="{FF2B5EF4-FFF2-40B4-BE49-F238E27FC236}">
              <a16:creationId xmlns:a16="http://schemas.microsoft.com/office/drawing/2014/main" id="{B6E1B1B7-1B25-7019-2C22-92D7CA070E11}"/>
            </a:ext>
          </a:extLst>
        </xdr:cNvPr>
        <xdr:cNvPicPr>
          <a:picLocks noChangeAspect="1"/>
        </xdr:cNvPicPr>
      </xdr:nvPicPr>
      <xdr:blipFill>
        <a:blip xmlns:r="http://schemas.openxmlformats.org/officeDocument/2006/relationships" r:embed="rId1"/>
        <a:stretch>
          <a:fillRect/>
        </a:stretch>
      </xdr:blipFill>
      <xdr:spPr>
        <a:xfrm>
          <a:off x="2060537" y="13315787"/>
          <a:ext cx="4136315" cy="873993"/>
        </a:xfrm>
        <a:prstGeom prst="rect">
          <a:avLst/>
        </a:prstGeom>
      </xdr:spPr>
    </xdr:pic>
    <xdr:clientData/>
  </xdr:twoCellAnchor>
  <xdr:twoCellAnchor editAs="oneCell">
    <xdr:from>
      <xdr:col>0</xdr:col>
      <xdr:colOff>2100740</xdr:colOff>
      <xdr:row>55</xdr:row>
      <xdr:rowOff>403412</xdr:rowOff>
    </xdr:from>
    <xdr:to>
      <xdr:col>2</xdr:col>
      <xdr:colOff>1333242</xdr:colOff>
      <xdr:row>56</xdr:row>
      <xdr:rowOff>726775</xdr:rowOff>
    </xdr:to>
    <xdr:pic>
      <xdr:nvPicPr>
        <xdr:cNvPr id="6" name="Imagen 5">
          <a:extLst>
            <a:ext uri="{FF2B5EF4-FFF2-40B4-BE49-F238E27FC236}">
              <a16:creationId xmlns:a16="http://schemas.microsoft.com/office/drawing/2014/main" id="{D12F1441-74E7-1BD5-7C84-87CEDFC33290}"/>
            </a:ext>
          </a:extLst>
        </xdr:cNvPr>
        <xdr:cNvPicPr>
          <a:picLocks noChangeAspect="1"/>
        </xdr:cNvPicPr>
      </xdr:nvPicPr>
      <xdr:blipFill>
        <a:blip xmlns:r="http://schemas.openxmlformats.org/officeDocument/2006/relationships" r:embed="rId2"/>
        <a:stretch>
          <a:fillRect/>
        </a:stretch>
      </xdr:blipFill>
      <xdr:spPr>
        <a:xfrm>
          <a:off x="2100740" y="16864853"/>
          <a:ext cx="4084649" cy="805216"/>
        </a:xfrm>
        <a:prstGeom prst="rect">
          <a:avLst/>
        </a:prstGeom>
      </xdr:spPr>
    </xdr:pic>
    <xdr:clientData/>
  </xdr:twoCellAnchor>
  <xdr:twoCellAnchor editAs="oneCell">
    <xdr:from>
      <xdr:col>0</xdr:col>
      <xdr:colOff>2075555</xdr:colOff>
      <xdr:row>31</xdr:row>
      <xdr:rowOff>336175</xdr:rowOff>
    </xdr:from>
    <xdr:to>
      <xdr:col>2</xdr:col>
      <xdr:colOff>1346168</xdr:colOff>
      <xdr:row>32</xdr:row>
      <xdr:rowOff>758974</xdr:rowOff>
    </xdr:to>
    <xdr:pic>
      <xdr:nvPicPr>
        <xdr:cNvPr id="7" name="Imagen 6">
          <a:extLst>
            <a:ext uri="{FF2B5EF4-FFF2-40B4-BE49-F238E27FC236}">
              <a16:creationId xmlns:a16="http://schemas.microsoft.com/office/drawing/2014/main" id="{09C8C266-69D1-A185-3C01-4A5A5B5D72D4}"/>
            </a:ext>
          </a:extLst>
        </xdr:cNvPr>
        <xdr:cNvPicPr>
          <a:picLocks noChangeAspect="1"/>
        </xdr:cNvPicPr>
      </xdr:nvPicPr>
      <xdr:blipFill>
        <a:blip xmlns:r="http://schemas.openxmlformats.org/officeDocument/2006/relationships" r:embed="rId3"/>
        <a:stretch>
          <a:fillRect/>
        </a:stretch>
      </xdr:blipFill>
      <xdr:spPr>
        <a:xfrm>
          <a:off x="2075555" y="9805146"/>
          <a:ext cx="4122760" cy="7701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1055371</xdr:colOff>
      <xdr:row>17</xdr:row>
      <xdr:rowOff>93345</xdr:rowOff>
    </xdr:from>
    <xdr:to>
      <xdr:col>3</xdr:col>
      <xdr:colOff>1506570</xdr:colOff>
      <xdr:row>17</xdr:row>
      <xdr:rowOff>478155</xdr:rowOff>
    </xdr:to>
    <xdr:pic>
      <xdr:nvPicPr>
        <xdr:cNvPr id="3" name="Imagen 2">
          <a:extLst>
            <a:ext uri="{FF2B5EF4-FFF2-40B4-BE49-F238E27FC236}">
              <a16:creationId xmlns:a16="http://schemas.microsoft.com/office/drawing/2014/main" id="{FCB078CE-7D36-4AD6-A9EC-97A12D3FE0EE}"/>
            </a:ext>
          </a:extLst>
        </xdr:cNvPr>
        <xdr:cNvPicPr>
          <a:picLocks noChangeAspect="1"/>
        </xdr:cNvPicPr>
      </xdr:nvPicPr>
      <xdr:blipFill>
        <a:blip xmlns:r="http://schemas.openxmlformats.org/officeDocument/2006/relationships" r:embed="rId1"/>
        <a:stretch>
          <a:fillRect/>
        </a:stretch>
      </xdr:blipFill>
      <xdr:spPr>
        <a:xfrm>
          <a:off x="3408046" y="4503420"/>
          <a:ext cx="2091404" cy="384810"/>
        </a:xfrm>
        <a:prstGeom prst="rect">
          <a:avLst/>
        </a:prstGeom>
      </xdr:spPr>
    </xdr:pic>
    <xdr:clientData/>
  </xdr:twoCellAnchor>
  <xdr:twoCellAnchor editAs="oneCell">
    <xdr:from>
      <xdr:col>2</xdr:col>
      <xdr:colOff>1097281</xdr:colOff>
      <xdr:row>25</xdr:row>
      <xdr:rowOff>97155</xdr:rowOff>
    </xdr:from>
    <xdr:to>
      <xdr:col>3</xdr:col>
      <xdr:colOff>1488636</xdr:colOff>
      <xdr:row>25</xdr:row>
      <xdr:rowOff>512444</xdr:rowOff>
    </xdr:to>
    <xdr:pic>
      <xdr:nvPicPr>
        <xdr:cNvPr id="6" name="Imagen 5">
          <a:extLst>
            <a:ext uri="{FF2B5EF4-FFF2-40B4-BE49-F238E27FC236}">
              <a16:creationId xmlns:a16="http://schemas.microsoft.com/office/drawing/2014/main" id="{D83F7A99-E7DD-482F-880A-FF389A5A7E00}"/>
            </a:ext>
          </a:extLst>
        </xdr:cNvPr>
        <xdr:cNvPicPr>
          <a:picLocks noChangeAspect="1"/>
        </xdr:cNvPicPr>
      </xdr:nvPicPr>
      <xdr:blipFill>
        <a:blip xmlns:r="http://schemas.openxmlformats.org/officeDocument/2006/relationships" r:embed="rId2"/>
        <a:stretch>
          <a:fillRect/>
        </a:stretch>
      </xdr:blipFill>
      <xdr:spPr>
        <a:xfrm>
          <a:off x="3449956" y="6564630"/>
          <a:ext cx="2039180" cy="415289"/>
        </a:xfrm>
        <a:prstGeom prst="rect">
          <a:avLst/>
        </a:prstGeom>
      </xdr:spPr>
    </xdr:pic>
    <xdr:clientData/>
  </xdr:twoCellAnchor>
  <xdr:twoCellAnchor editAs="oneCell">
    <xdr:from>
      <xdr:col>2</xdr:col>
      <xdr:colOff>1104900</xdr:colOff>
      <xdr:row>33</xdr:row>
      <xdr:rowOff>84408</xdr:rowOff>
    </xdr:from>
    <xdr:to>
      <xdr:col>3</xdr:col>
      <xdr:colOff>1501140</xdr:colOff>
      <xdr:row>33</xdr:row>
      <xdr:rowOff>553040</xdr:rowOff>
    </xdr:to>
    <xdr:pic>
      <xdr:nvPicPr>
        <xdr:cNvPr id="7" name="Imagen 6">
          <a:extLst>
            <a:ext uri="{FF2B5EF4-FFF2-40B4-BE49-F238E27FC236}">
              <a16:creationId xmlns:a16="http://schemas.microsoft.com/office/drawing/2014/main" id="{D868991C-EE4B-4064-B6E4-CFB3FF44F490}"/>
            </a:ext>
          </a:extLst>
        </xdr:cNvPr>
        <xdr:cNvPicPr>
          <a:picLocks noChangeAspect="1"/>
        </xdr:cNvPicPr>
      </xdr:nvPicPr>
      <xdr:blipFill>
        <a:blip xmlns:r="http://schemas.openxmlformats.org/officeDocument/2006/relationships" r:embed="rId3"/>
        <a:stretch>
          <a:fillRect/>
        </a:stretch>
      </xdr:blipFill>
      <xdr:spPr>
        <a:xfrm>
          <a:off x="3457575" y="8618808"/>
          <a:ext cx="2044065" cy="4572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pps.fomento.gob.es/preciogasoleo/angular_proyecto/client/gasoleoCambi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tma.gob.es/transporte-terrestre/servicios-al-transportista/indice-de-variacionmensual-de-los-precios-medios-del-gasoleo-en-espana" TargetMode="External"/><Relationship Id="rId1" Type="http://schemas.openxmlformats.org/officeDocument/2006/relationships/hyperlink" Target="https://www.dieselogasolina.com/Estadisticas/Historico/4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77"/>
  <sheetViews>
    <sheetView tabSelected="1" zoomScale="115" zoomScaleNormal="115" workbookViewId="0">
      <selection activeCell="E10" sqref="E10 F24:F25"/>
    </sheetView>
  </sheetViews>
  <sheetFormatPr baseColWidth="10" defaultColWidth="11.5703125" defaultRowHeight="15" x14ac:dyDescent="0.25"/>
  <cols>
    <col min="1" max="1" width="11.5703125" style="11"/>
    <col min="2" max="2" width="13.28515625" style="11" customWidth="1"/>
    <col min="3" max="3" width="23.140625" style="11" customWidth="1"/>
    <col min="4" max="4" width="19.85546875" style="11" customWidth="1"/>
    <col min="5" max="5" width="20.7109375" style="11" customWidth="1"/>
    <col min="6" max="6" width="22" style="11" customWidth="1"/>
    <col min="7" max="7" width="15.7109375" style="11" customWidth="1"/>
    <col min="8" max="8" width="16.7109375" style="11" bestFit="1" customWidth="1"/>
    <col min="9" max="9" width="13.28515625" style="11" customWidth="1"/>
    <col min="10" max="10" width="13" style="11" bestFit="1" customWidth="1"/>
    <col min="11" max="11" width="13" style="11" customWidth="1"/>
    <col min="12" max="12" width="13.28515625" style="11" bestFit="1" customWidth="1"/>
    <col min="13" max="13" width="16" style="11" bestFit="1" customWidth="1"/>
    <col min="14" max="14" width="22.28515625" style="11" customWidth="1"/>
    <col min="15" max="16384" width="11.5703125" style="11"/>
  </cols>
  <sheetData>
    <row r="1" spans="1:27" x14ac:dyDescent="0.25">
      <c r="A1" s="1"/>
      <c r="B1" s="1"/>
      <c r="C1" s="140" t="s">
        <v>80</v>
      </c>
      <c r="D1" s="140"/>
      <c r="E1" s="140"/>
      <c r="F1" s="140"/>
      <c r="G1" s="140"/>
      <c r="H1" s="1"/>
      <c r="I1" s="1"/>
      <c r="J1" s="1"/>
      <c r="K1" s="1"/>
      <c r="L1" s="1"/>
      <c r="M1" s="1"/>
      <c r="N1" s="1"/>
      <c r="O1" s="1"/>
      <c r="P1" s="1"/>
      <c r="Q1" s="1"/>
      <c r="R1" s="1"/>
      <c r="S1" s="1"/>
      <c r="T1" s="1"/>
      <c r="U1" s="1"/>
    </row>
    <row r="2" spans="1:27" ht="168.75" customHeight="1" x14ac:dyDescent="0.25">
      <c r="A2" s="18"/>
      <c r="B2" s="18"/>
      <c r="C2" s="140"/>
      <c r="D2" s="140"/>
      <c r="E2" s="140"/>
      <c r="F2" s="140"/>
      <c r="G2" s="140"/>
      <c r="H2" s="18"/>
      <c r="I2" s="1"/>
      <c r="J2" s="1"/>
      <c r="K2" s="1"/>
      <c r="L2" s="1"/>
      <c r="M2" s="1"/>
      <c r="N2" s="1"/>
      <c r="O2" s="1"/>
      <c r="P2" s="1"/>
      <c r="Q2" s="1"/>
      <c r="R2" s="1"/>
      <c r="S2" s="1"/>
      <c r="T2" s="1"/>
      <c r="U2" s="1"/>
      <c r="V2" s="1"/>
      <c r="W2" s="1"/>
      <c r="X2" s="1"/>
      <c r="Y2" s="1"/>
      <c r="Z2" s="1"/>
      <c r="AA2" s="1"/>
    </row>
    <row r="3" spans="1:27" ht="39" x14ac:dyDescent="0.25">
      <c r="A3" s="18"/>
      <c r="B3" s="18"/>
      <c r="C3" s="147" t="s">
        <v>64</v>
      </c>
      <c r="D3" s="148"/>
      <c r="E3" s="148"/>
      <c r="F3" s="148"/>
      <c r="G3" s="149"/>
      <c r="H3" s="18"/>
      <c r="I3" s="1"/>
      <c r="J3" s="1"/>
      <c r="K3" s="1"/>
      <c r="L3" s="1"/>
      <c r="M3" s="1"/>
      <c r="N3" s="1"/>
      <c r="O3" s="1"/>
      <c r="P3" s="1"/>
      <c r="Q3" s="1"/>
      <c r="R3" s="1"/>
      <c r="S3" s="1"/>
      <c r="T3" s="1"/>
      <c r="U3" s="1"/>
      <c r="V3" s="1"/>
      <c r="W3" s="1"/>
      <c r="X3" s="1"/>
      <c r="Y3" s="1"/>
      <c r="Z3" s="1"/>
      <c r="AA3" s="1"/>
    </row>
    <row r="4" spans="1:27" ht="38.450000000000003" customHeight="1" x14ac:dyDescent="0.25">
      <c r="A4" s="18"/>
      <c r="B4" s="18"/>
      <c r="C4" s="144" t="s">
        <v>46</v>
      </c>
      <c r="D4" s="144"/>
      <c r="E4" s="144"/>
      <c r="F4" s="144"/>
      <c r="G4" s="144"/>
      <c r="H4" s="18"/>
      <c r="I4" s="1"/>
      <c r="J4" s="1"/>
      <c r="K4" s="1"/>
      <c r="L4" s="1"/>
      <c r="M4" s="1"/>
      <c r="N4" s="1"/>
      <c r="O4" s="1"/>
      <c r="P4" s="1"/>
      <c r="Q4" s="1"/>
      <c r="R4" s="1"/>
      <c r="S4" s="1"/>
      <c r="T4" s="1"/>
      <c r="U4" s="1"/>
      <c r="V4" s="1"/>
      <c r="W4" s="1"/>
      <c r="X4" s="1"/>
      <c r="Y4" s="1"/>
      <c r="Z4" s="1"/>
      <c r="AA4" s="1"/>
    </row>
    <row r="5" spans="1:27" x14ac:dyDescent="0.25">
      <c r="A5" s="18"/>
      <c r="B5" s="18"/>
      <c r="C5" s="145" t="s">
        <v>47</v>
      </c>
      <c r="D5" s="146"/>
      <c r="E5" s="146"/>
      <c r="F5" s="146"/>
      <c r="G5" s="146"/>
      <c r="H5" s="18"/>
      <c r="I5" s="1"/>
      <c r="J5" s="1"/>
      <c r="K5" s="1"/>
      <c r="L5" s="1"/>
      <c r="M5" s="1"/>
      <c r="N5" s="1"/>
      <c r="O5" s="1"/>
      <c r="P5" s="1"/>
      <c r="Q5" s="1"/>
      <c r="R5" s="1"/>
      <c r="S5" s="1"/>
      <c r="T5" s="1"/>
      <c r="U5" s="1"/>
      <c r="V5" s="1"/>
      <c r="W5" s="1"/>
      <c r="X5" s="1"/>
      <c r="Y5" s="1"/>
      <c r="Z5" s="1"/>
      <c r="AA5" s="1"/>
    </row>
    <row r="6" spans="1:27" ht="15" customHeight="1" x14ac:dyDescent="0.35">
      <c r="A6" s="18"/>
      <c r="B6" s="18"/>
      <c r="C6" s="130"/>
      <c r="D6" s="130"/>
      <c r="E6" s="130"/>
      <c r="F6" s="41"/>
      <c r="G6" s="41"/>
      <c r="H6" s="18"/>
      <c r="I6" s="1"/>
      <c r="J6" s="1"/>
      <c r="K6" s="1"/>
      <c r="L6" s="1"/>
      <c r="M6" s="1"/>
      <c r="N6" s="1"/>
      <c r="O6" s="1"/>
      <c r="P6" s="1"/>
      <c r="Q6" s="1"/>
      <c r="R6" s="1"/>
      <c r="S6" s="1"/>
      <c r="T6" s="1"/>
      <c r="U6" s="1"/>
      <c r="V6" s="1"/>
      <c r="W6" s="1"/>
      <c r="X6" s="1"/>
      <c r="Y6" s="1"/>
      <c r="Z6" s="1"/>
      <c r="AA6" s="1"/>
    </row>
    <row r="7" spans="1:27" x14ac:dyDescent="0.25">
      <c r="A7" s="18"/>
      <c r="B7" s="18"/>
      <c r="C7" s="25"/>
      <c r="D7" s="25"/>
      <c r="E7" s="25"/>
      <c r="F7" s="25"/>
      <c r="G7" s="25"/>
      <c r="H7" s="25"/>
      <c r="I7" s="1"/>
      <c r="J7" s="1"/>
      <c r="K7" s="1"/>
      <c r="L7" s="1"/>
      <c r="M7" s="1"/>
      <c r="N7" s="1"/>
      <c r="O7" s="1"/>
      <c r="P7" s="1"/>
      <c r="Q7" s="1"/>
      <c r="R7" s="1"/>
      <c r="S7" s="1"/>
      <c r="T7" s="1"/>
      <c r="U7" s="1"/>
      <c r="V7" s="1"/>
      <c r="W7" s="1"/>
      <c r="X7" s="1"/>
      <c r="Y7" s="1"/>
      <c r="Z7" s="1"/>
      <c r="AA7" s="1"/>
    </row>
    <row r="8" spans="1:27" ht="45" x14ac:dyDescent="0.25">
      <c r="A8" s="18"/>
      <c r="B8" s="18"/>
      <c r="C8" s="18"/>
      <c r="D8" s="18"/>
      <c r="E8" s="42" t="s">
        <v>32</v>
      </c>
      <c r="F8" s="42" t="s">
        <v>60</v>
      </c>
      <c r="G8" s="43" t="s">
        <v>33</v>
      </c>
      <c r="H8" s="18"/>
      <c r="I8" s="1"/>
      <c r="J8" s="1"/>
      <c r="K8" s="1"/>
      <c r="L8" s="1"/>
      <c r="M8" s="1"/>
      <c r="N8" s="1"/>
      <c r="O8" s="1"/>
      <c r="P8" s="1"/>
      <c r="Q8" s="1"/>
      <c r="R8" s="1"/>
      <c r="S8" s="1"/>
      <c r="T8" s="1"/>
      <c r="U8" s="1"/>
      <c r="V8" s="1"/>
      <c r="W8" s="1"/>
      <c r="X8" s="1"/>
      <c r="Y8" s="1"/>
      <c r="Z8" s="1"/>
      <c r="AA8" s="1"/>
    </row>
    <row r="9" spans="1:27" ht="18.75" x14ac:dyDescent="0.25">
      <c r="A9" s="18"/>
      <c r="B9" s="44"/>
      <c r="C9" s="150" t="s">
        <v>29</v>
      </c>
      <c r="D9" s="151"/>
      <c r="E9" s="12">
        <v>46082</v>
      </c>
      <c r="F9" s="13">
        <v>0.81201000000000001</v>
      </c>
      <c r="G9" s="45">
        <f>IF(E9&lt;=DATE(2026,3,22),21,10)</f>
        <v>21</v>
      </c>
      <c r="H9" s="18"/>
      <c r="I9" s="1"/>
      <c r="J9" s="131"/>
      <c r="K9" s="131"/>
      <c r="L9" s="131"/>
      <c r="M9" s="1"/>
      <c r="N9" s="1"/>
      <c r="O9" s="1"/>
      <c r="P9" s="1"/>
      <c r="Q9" s="1"/>
      <c r="R9" s="1"/>
      <c r="S9" s="1"/>
      <c r="T9" s="1"/>
      <c r="U9" s="1"/>
      <c r="V9" s="1"/>
      <c r="W9" s="1"/>
      <c r="X9" s="1"/>
      <c r="Y9" s="1"/>
      <c r="Z9" s="1"/>
      <c r="AA9" s="1"/>
    </row>
    <row r="10" spans="1:27" ht="18.75" x14ac:dyDescent="0.25">
      <c r="A10" s="18"/>
      <c r="B10" s="44"/>
      <c r="C10" s="152" t="s">
        <v>25</v>
      </c>
      <c r="D10" s="153"/>
      <c r="E10" s="14">
        <v>46111</v>
      </c>
      <c r="F10" s="15">
        <v>1.2855099999999999</v>
      </c>
      <c r="G10" s="46">
        <f>IF(E10&lt;=DATE(2026,3,22),21,10)</f>
        <v>10</v>
      </c>
      <c r="H10" s="18"/>
      <c r="I10" s="1"/>
      <c r="J10" s="131"/>
      <c r="K10" s="131"/>
      <c r="L10" s="131"/>
      <c r="M10" s="1"/>
      <c r="N10" s="1"/>
      <c r="O10" s="1"/>
      <c r="P10" s="1"/>
      <c r="Q10" s="1"/>
      <c r="R10" s="1"/>
      <c r="S10" s="1"/>
      <c r="T10" s="1"/>
      <c r="U10" s="1"/>
      <c r="V10" s="1"/>
      <c r="W10" s="1"/>
      <c r="X10" s="1"/>
      <c r="Y10" s="1"/>
      <c r="Z10" s="1"/>
      <c r="AA10" s="1"/>
    </row>
    <row r="11" spans="1:27" ht="18.75" x14ac:dyDescent="0.25">
      <c r="A11" s="18"/>
      <c r="B11" s="44"/>
      <c r="C11" s="84"/>
      <c r="D11" s="84"/>
      <c r="E11" s="85"/>
      <c r="F11" s="86">
        <v>4</v>
      </c>
      <c r="G11" s="83"/>
      <c r="H11" s="18"/>
      <c r="I11" s="1"/>
      <c r="J11" s="82"/>
      <c r="K11" s="82"/>
      <c r="L11" s="82"/>
      <c r="M11" s="1"/>
      <c r="N11" s="1"/>
      <c r="O11" s="1"/>
      <c r="P11" s="1"/>
      <c r="Q11" s="1"/>
      <c r="R11" s="1"/>
      <c r="S11" s="1"/>
      <c r="T11" s="1"/>
      <c r="U11" s="1"/>
      <c r="V11" s="1"/>
      <c r="W11" s="1"/>
      <c r="X11" s="1"/>
      <c r="Y11" s="1"/>
      <c r="Z11" s="1"/>
      <c r="AA11" s="1"/>
    </row>
    <row r="12" spans="1:27" ht="33" customHeight="1" x14ac:dyDescent="0.25">
      <c r="A12" s="18"/>
      <c r="B12" s="18"/>
      <c r="C12" s="18"/>
      <c r="D12" s="154" t="s">
        <v>66</v>
      </c>
      <c r="E12" s="155"/>
      <c r="F12" s="156"/>
      <c r="G12" s="98" t="s">
        <v>79</v>
      </c>
      <c r="H12" s="18"/>
      <c r="I12" s="1"/>
      <c r="J12" s="1"/>
      <c r="K12" s="1"/>
      <c r="L12" s="1"/>
      <c r="M12" s="1"/>
      <c r="N12" s="1"/>
      <c r="O12" s="1"/>
      <c r="P12" s="1"/>
      <c r="Q12" s="1"/>
      <c r="R12" s="1"/>
      <c r="S12" s="1"/>
      <c r="T12" s="1"/>
      <c r="U12" s="1"/>
      <c r="V12" s="1"/>
      <c r="W12" s="1"/>
      <c r="X12" s="1"/>
      <c r="Y12" s="1"/>
      <c r="Z12" s="1"/>
      <c r="AA12" s="1"/>
    </row>
    <row r="13" spans="1:27" x14ac:dyDescent="0.25">
      <c r="A13" s="18"/>
      <c r="B13" s="18"/>
      <c r="C13" s="18"/>
      <c r="D13" s="18"/>
      <c r="E13" s="18"/>
      <c r="F13" s="18"/>
      <c r="G13" s="18"/>
      <c r="H13" s="18"/>
      <c r="I13" s="1"/>
      <c r="J13" s="1"/>
      <c r="K13" s="1"/>
      <c r="L13" s="1"/>
      <c r="M13" s="1"/>
      <c r="N13" s="1"/>
      <c r="O13" s="1"/>
      <c r="P13" s="1"/>
      <c r="Q13" s="1"/>
      <c r="R13" s="1"/>
      <c r="S13" s="1"/>
      <c r="T13" s="1"/>
      <c r="U13" s="1"/>
      <c r="V13" s="1"/>
      <c r="W13" s="1"/>
      <c r="X13" s="1"/>
      <c r="Y13" s="1"/>
      <c r="Z13" s="1"/>
      <c r="AA13" s="1"/>
    </row>
    <row r="14" spans="1:27" x14ac:dyDescent="0.25">
      <c r="A14" s="18"/>
      <c r="B14" s="18"/>
      <c r="C14" s="18"/>
      <c r="D14" s="132" t="s">
        <v>16</v>
      </c>
      <c r="E14" s="132"/>
      <c r="F14" s="25"/>
      <c r="G14" s="25"/>
      <c r="H14" s="18"/>
      <c r="I14" s="1"/>
      <c r="J14" s="1"/>
      <c r="K14" s="1"/>
      <c r="L14" s="1"/>
      <c r="M14" s="1"/>
      <c r="N14" s="1"/>
      <c r="O14" s="1"/>
      <c r="P14" s="1"/>
      <c r="Q14" s="1"/>
      <c r="R14" s="1"/>
      <c r="S14" s="1"/>
      <c r="T14" s="1"/>
      <c r="U14" s="1"/>
      <c r="V14" s="1"/>
      <c r="W14" s="1"/>
      <c r="X14" s="1"/>
      <c r="Y14" s="1"/>
      <c r="Z14" s="1"/>
      <c r="AA14" s="1"/>
    </row>
    <row r="15" spans="1:27" ht="45" x14ac:dyDescent="0.25">
      <c r="A15" s="18"/>
      <c r="B15" s="18"/>
      <c r="C15" s="18"/>
      <c r="D15" s="47" t="s">
        <v>26</v>
      </c>
      <c r="E15" s="48" t="s">
        <v>27</v>
      </c>
      <c r="F15" s="49"/>
      <c r="G15" s="49"/>
      <c r="H15" s="18"/>
      <c r="I15" s="1"/>
      <c r="J15" s="1"/>
      <c r="K15" s="1"/>
      <c r="L15" s="6"/>
      <c r="M15" s="1"/>
      <c r="N15" s="1"/>
      <c r="O15" s="1"/>
      <c r="P15" s="1"/>
      <c r="Q15" s="1"/>
      <c r="R15" s="1"/>
      <c r="S15" s="1"/>
      <c r="T15" s="1"/>
      <c r="U15" s="1"/>
      <c r="V15" s="1"/>
      <c r="W15" s="1"/>
      <c r="X15" s="1"/>
      <c r="Y15" s="1"/>
      <c r="Z15" s="1"/>
      <c r="AA15" s="1"/>
    </row>
    <row r="16" spans="1:27" x14ac:dyDescent="0.25">
      <c r="A16" s="18"/>
      <c r="B16" s="18"/>
      <c r="C16" s="50" t="s">
        <v>61</v>
      </c>
      <c r="D16" s="51">
        <f>F9</f>
        <v>0.81201000000000001</v>
      </c>
      <c r="E16" s="52">
        <f>F10</f>
        <v>1.2855099999999999</v>
      </c>
      <c r="F16" s="18"/>
      <c r="G16" s="18"/>
      <c r="H16" s="25"/>
      <c r="I16" s="1"/>
      <c r="J16" s="1"/>
      <c r="K16" s="1"/>
      <c r="L16" s="1"/>
      <c r="M16" s="1"/>
      <c r="N16" s="1"/>
      <c r="O16" s="1"/>
      <c r="P16" s="1"/>
      <c r="Q16" s="1"/>
      <c r="R16" s="1"/>
      <c r="S16" s="1"/>
      <c r="T16" s="1"/>
      <c r="U16" s="1"/>
      <c r="V16" s="1"/>
      <c r="W16" s="1"/>
      <c r="X16" s="1"/>
      <c r="Y16" s="1"/>
      <c r="Z16" s="1"/>
      <c r="AA16" s="1"/>
    </row>
    <row r="17" spans="1:27" x14ac:dyDescent="0.25">
      <c r="A17" s="18"/>
      <c r="B17" s="18"/>
      <c r="C17" s="53" t="s">
        <v>13</v>
      </c>
      <c r="D17" s="54">
        <f>IF(E9&lt;=DATE(2026,3,22),F24,F25)</f>
        <v>0.379</v>
      </c>
      <c r="E17" s="55">
        <f>IF(E10&lt;=DATE(2026,3,22),F24,F25)</f>
        <v>0.33</v>
      </c>
      <c r="F17" s="56"/>
      <c r="G17" s="56"/>
      <c r="H17" s="18"/>
      <c r="I17" s="1"/>
      <c r="J17" s="1"/>
      <c r="K17" s="6"/>
      <c r="L17" s="6"/>
      <c r="M17" s="1"/>
      <c r="N17" s="1"/>
      <c r="O17" s="1"/>
      <c r="P17" s="1"/>
      <c r="Q17" s="1"/>
      <c r="R17" s="1"/>
      <c r="S17" s="1"/>
      <c r="T17" s="1"/>
      <c r="U17" s="1"/>
      <c r="V17" s="1"/>
      <c r="W17" s="1"/>
      <c r="X17" s="1"/>
      <c r="Y17" s="1"/>
      <c r="Z17" s="1"/>
      <c r="AA17" s="1"/>
    </row>
    <row r="18" spans="1:27" x14ac:dyDescent="0.25">
      <c r="A18" s="18"/>
      <c r="B18" s="18"/>
      <c r="C18" s="43" t="s">
        <v>23</v>
      </c>
      <c r="D18" s="54">
        <f>((D16+D17)*(1+(G9)/100)-(D17+D16))</f>
        <v>0.25011209999999995</v>
      </c>
      <c r="E18" s="54">
        <f>((E16+E17)*(1+(G10/100))-(E17+E16))</f>
        <v>0.16155100000000022</v>
      </c>
      <c r="F18" s="18"/>
      <c r="G18" s="57"/>
      <c r="H18" s="18"/>
      <c r="I18" s="6"/>
      <c r="J18" s="1"/>
      <c r="K18" s="1"/>
      <c r="L18" s="1"/>
      <c r="M18" s="1"/>
      <c r="N18" s="1"/>
      <c r="O18" s="1"/>
      <c r="P18" s="1"/>
      <c r="Q18" s="1"/>
      <c r="R18" s="1"/>
      <c r="S18" s="1"/>
      <c r="T18" s="1"/>
      <c r="U18" s="1"/>
      <c r="V18" s="1"/>
      <c r="W18" s="1"/>
      <c r="X18" s="1"/>
      <c r="Y18" s="1"/>
      <c r="Z18" s="1"/>
      <c r="AA18" s="1"/>
    </row>
    <row r="19" spans="1:27" ht="23.25" x14ac:dyDescent="0.25">
      <c r="A19" s="18"/>
      <c r="B19" s="18"/>
      <c r="C19" s="58" t="s">
        <v>24</v>
      </c>
      <c r="D19" s="59">
        <f>D16+D17</f>
        <v>1.1910099999999999</v>
      </c>
      <c r="E19" s="59">
        <f>E16+E17</f>
        <v>1.61551</v>
      </c>
      <c r="F19" s="18"/>
      <c r="G19" s="18"/>
      <c r="H19" s="18"/>
      <c r="I19" s="1"/>
      <c r="J19" s="1"/>
      <c r="K19" s="1"/>
      <c r="L19" s="1"/>
      <c r="M19" s="1"/>
      <c r="N19" s="1"/>
      <c r="O19" s="1"/>
      <c r="P19" s="1"/>
      <c r="Q19" s="1"/>
      <c r="R19" s="1"/>
      <c r="S19" s="1"/>
      <c r="T19" s="1"/>
      <c r="U19" s="1"/>
      <c r="V19" s="1"/>
      <c r="W19" s="1"/>
      <c r="X19" s="1"/>
      <c r="Y19" s="1"/>
      <c r="Z19" s="1"/>
      <c r="AA19" s="1"/>
    </row>
    <row r="20" spans="1:27" ht="15.75" thickBot="1" x14ac:dyDescent="0.3">
      <c r="A20" s="18"/>
      <c r="B20" s="18"/>
      <c r="C20" s="18"/>
      <c r="D20" s="60"/>
      <c r="E20" s="60"/>
      <c r="F20" s="18"/>
      <c r="G20" s="18"/>
      <c r="H20" s="18"/>
      <c r="I20" s="1"/>
      <c r="J20" s="1"/>
      <c r="K20" s="1"/>
      <c r="L20" s="1"/>
      <c r="M20" s="1"/>
      <c r="N20" s="1"/>
      <c r="O20" s="1"/>
      <c r="P20" s="1"/>
      <c r="Q20" s="1"/>
      <c r="R20" s="1"/>
      <c r="S20" s="1"/>
      <c r="T20" s="1"/>
      <c r="U20" s="1"/>
      <c r="V20" s="1"/>
      <c r="W20" s="1"/>
      <c r="X20" s="1"/>
      <c r="Y20" s="1"/>
      <c r="Z20" s="1"/>
      <c r="AA20" s="1"/>
    </row>
    <row r="21" spans="1:27" ht="39" x14ac:dyDescent="0.25">
      <c r="A21" s="18"/>
      <c r="B21" s="18"/>
      <c r="C21" s="133" t="s">
        <v>81</v>
      </c>
      <c r="D21" s="134"/>
      <c r="E21" s="134"/>
      <c r="F21" s="134"/>
      <c r="G21" s="135"/>
      <c r="H21" s="18"/>
      <c r="I21" s="1"/>
      <c r="J21" s="1"/>
      <c r="K21" s="1"/>
      <c r="L21" s="1"/>
      <c r="M21" s="1"/>
      <c r="N21" s="1"/>
      <c r="O21" s="1"/>
      <c r="P21" s="1"/>
      <c r="Q21" s="1"/>
      <c r="R21" s="1"/>
      <c r="S21" s="1"/>
      <c r="T21" s="1"/>
      <c r="U21" s="1"/>
      <c r="V21" s="1"/>
      <c r="W21" s="1"/>
      <c r="X21" s="1"/>
      <c r="Y21" s="1"/>
      <c r="Z21" s="1"/>
      <c r="AA21" s="1"/>
    </row>
    <row r="22" spans="1:27" x14ac:dyDescent="0.25">
      <c r="A22" s="18"/>
      <c r="B22" s="18"/>
      <c r="C22" s="18"/>
      <c r="D22" s="18"/>
      <c r="E22" s="18"/>
      <c r="F22" s="18"/>
      <c r="G22" s="18"/>
      <c r="H22" s="18"/>
      <c r="I22" s="1"/>
      <c r="J22" s="1"/>
      <c r="K22" s="1"/>
      <c r="L22" s="1"/>
      <c r="M22" s="1"/>
      <c r="N22" s="1"/>
      <c r="O22" s="1"/>
      <c r="P22" s="1"/>
      <c r="Q22" s="1"/>
      <c r="R22" s="1"/>
      <c r="S22" s="1"/>
      <c r="T22" s="1"/>
      <c r="U22" s="1"/>
      <c r="V22" s="1"/>
      <c r="W22" s="1"/>
      <c r="X22" s="1"/>
      <c r="Y22" s="1"/>
      <c r="Z22" s="1"/>
      <c r="AA22" s="1"/>
    </row>
    <row r="23" spans="1:27" ht="45" x14ac:dyDescent="0.25">
      <c r="A23" s="18"/>
      <c r="B23" s="18"/>
      <c r="C23" s="18"/>
      <c r="D23" s="61" t="s">
        <v>17</v>
      </c>
      <c r="E23" s="62" t="s">
        <v>18</v>
      </c>
      <c r="F23" s="63" t="s">
        <v>20</v>
      </c>
      <c r="G23" s="64" t="s">
        <v>22</v>
      </c>
      <c r="H23" s="18"/>
      <c r="I23" s="1"/>
      <c r="J23" s="1"/>
      <c r="K23" s="1"/>
      <c r="L23" s="1"/>
      <c r="M23" s="1"/>
      <c r="N23" s="1"/>
      <c r="O23" s="1"/>
      <c r="P23" s="1"/>
      <c r="Q23" s="1"/>
      <c r="R23" s="1"/>
      <c r="S23" s="1"/>
      <c r="T23" s="1"/>
      <c r="U23" s="1"/>
      <c r="V23" s="1"/>
      <c r="W23" s="1"/>
      <c r="X23" s="1"/>
      <c r="Y23" s="1"/>
      <c r="Z23" s="1"/>
      <c r="AA23" s="1"/>
    </row>
    <row r="24" spans="1:27" x14ac:dyDescent="0.25">
      <c r="A24" s="18"/>
      <c r="B24" s="141" t="s">
        <v>16</v>
      </c>
      <c r="C24" s="65" t="s">
        <v>21</v>
      </c>
      <c r="D24" s="66">
        <v>307</v>
      </c>
      <c r="E24" s="67">
        <v>72</v>
      </c>
      <c r="F24" s="68">
        <f>ROUND((D24+E24)/1000,3)</f>
        <v>0.379</v>
      </c>
      <c r="G24" s="136">
        <f>F25-F24</f>
        <v>-4.8999999999999988E-2</v>
      </c>
      <c r="H24" s="18"/>
      <c r="I24" s="1"/>
      <c r="J24" s="1"/>
      <c r="K24" s="1"/>
      <c r="L24" s="1"/>
      <c r="M24" s="1"/>
      <c r="N24" s="1"/>
      <c r="O24" s="1"/>
      <c r="P24" s="1"/>
      <c r="Q24" s="1"/>
      <c r="R24" s="1"/>
      <c r="S24" s="1"/>
      <c r="T24" s="1"/>
      <c r="U24" s="1"/>
      <c r="V24" s="1"/>
      <c r="W24" s="1"/>
      <c r="X24" s="1"/>
      <c r="Y24" s="1"/>
      <c r="Z24" s="1"/>
      <c r="AA24" s="1"/>
    </row>
    <row r="25" spans="1:27" x14ac:dyDescent="0.25">
      <c r="A25" s="18"/>
      <c r="B25" s="142"/>
      <c r="C25" s="69" t="s">
        <v>28</v>
      </c>
      <c r="D25" s="70">
        <v>267.31</v>
      </c>
      <c r="E25" s="71">
        <v>62.69</v>
      </c>
      <c r="F25" s="72">
        <f>ROUND((D25+E25)/1000,3)</f>
        <v>0.33</v>
      </c>
      <c r="G25" s="137"/>
      <c r="H25" s="18"/>
      <c r="I25" s="1"/>
      <c r="J25" s="1"/>
      <c r="K25" s="1"/>
      <c r="L25" s="1"/>
      <c r="M25" s="1"/>
      <c r="N25" s="1"/>
      <c r="O25" s="1"/>
      <c r="P25" s="1"/>
      <c r="Q25" s="1"/>
      <c r="R25" s="1"/>
      <c r="S25" s="1"/>
      <c r="T25" s="1"/>
      <c r="U25" s="1"/>
      <c r="V25" s="1"/>
      <c r="W25" s="1"/>
      <c r="X25" s="1"/>
      <c r="Y25" s="1"/>
      <c r="Z25" s="1"/>
      <c r="AA25" s="1"/>
    </row>
    <row r="26" spans="1:27" x14ac:dyDescent="0.25">
      <c r="A26" s="18"/>
      <c r="B26" s="143" t="s">
        <v>14</v>
      </c>
      <c r="C26" s="73" t="s">
        <v>21</v>
      </c>
      <c r="D26" s="74">
        <v>400.69</v>
      </c>
      <c r="E26" s="75">
        <v>72</v>
      </c>
      <c r="F26" s="76">
        <f>ROUND((D26+E26)/1000,3)</f>
        <v>0.47299999999999998</v>
      </c>
      <c r="G26" s="138">
        <f>F27-F26</f>
        <v>-0.11399999999999999</v>
      </c>
      <c r="H26" s="18"/>
      <c r="I26" s="1"/>
      <c r="J26" s="1"/>
      <c r="K26" s="1"/>
      <c r="L26" s="1"/>
      <c r="M26" s="1"/>
      <c r="N26" s="1"/>
      <c r="O26" s="1"/>
      <c r="P26" s="1"/>
      <c r="Q26" s="1"/>
      <c r="R26" s="1"/>
      <c r="S26" s="1"/>
      <c r="T26" s="1"/>
      <c r="U26" s="1"/>
      <c r="V26" s="1"/>
      <c r="W26" s="1"/>
      <c r="X26" s="1"/>
      <c r="Y26" s="1"/>
      <c r="Z26" s="1"/>
      <c r="AA26" s="1"/>
    </row>
    <row r="27" spans="1:27" x14ac:dyDescent="0.25">
      <c r="A27" s="18"/>
      <c r="B27" s="143"/>
      <c r="C27" s="77" t="s">
        <v>28</v>
      </c>
      <c r="D27" s="78">
        <v>304.32</v>
      </c>
      <c r="E27" s="79">
        <v>54.68</v>
      </c>
      <c r="F27" s="80">
        <f>ROUND((D27+E27)/1000,3)</f>
        <v>0.35899999999999999</v>
      </c>
      <c r="G27" s="139"/>
      <c r="H27" s="18"/>
      <c r="I27" s="1"/>
      <c r="J27" s="1"/>
      <c r="K27" s="1"/>
      <c r="L27" s="1"/>
      <c r="M27" s="1"/>
      <c r="N27" s="1"/>
      <c r="O27" s="1"/>
      <c r="P27" s="1"/>
      <c r="Q27" s="1"/>
      <c r="R27" s="1"/>
      <c r="S27" s="1"/>
      <c r="T27" s="1"/>
      <c r="U27" s="1"/>
      <c r="V27" s="1"/>
      <c r="W27" s="1"/>
      <c r="X27" s="1"/>
      <c r="Y27" s="1"/>
      <c r="Z27" s="1"/>
      <c r="AA27" s="1"/>
    </row>
    <row r="28" spans="1:27" x14ac:dyDescent="0.25">
      <c r="A28" s="18"/>
      <c r="B28" s="81" t="s">
        <v>15</v>
      </c>
      <c r="C28" s="129" t="s">
        <v>19</v>
      </c>
      <c r="D28" s="129"/>
      <c r="E28" s="129"/>
      <c r="F28" s="129"/>
      <c r="G28" s="129"/>
      <c r="H28" s="18"/>
      <c r="I28" s="1"/>
      <c r="J28" s="1"/>
      <c r="K28" s="1"/>
      <c r="L28" s="1"/>
      <c r="M28" s="1"/>
      <c r="N28" s="1"/>
      <c r="O28" s="1"/>
      <c r="P28" s="1"/>
      <c r="Q28" s="1"/>
      <c r="R28" s="1"/>
      <c r="S28" s="1"/>
      <c r="T28" s="1"/>
      <c r="U28" s="1"/>
      <c r="V28" s="1"/>
      <c r="W28" s="1"/>
      <c r="X28" s="1"/>
      <c r="Y28" s="1"/>
      <c r="Z28" s="1"/>
      <c r="AA28" s="1"/>
    </row>
    <row r="29" spans="1:27" x14ac:dyDescent="0.25">
      <c r="A29" s="18"/>
      <c r="B29" s="18"/>
      <c r="C29" s="18"/>
      <c r="D29" s="18"/>
      <c r="E29" s="18"/>
      <c r="F29" s="18"/>
      <c r="G29" s="18"/>
      <c r="H29" s="18"/>
      <c r="I29" s="1"/>
      <c r="J29" s="1"/>
      <c r="K29" s="1"/>
      <c r="L29" s="1"/>
      <c r="M29" s="1"/>
      <c r="N29" s="1"/>
      <c r="O29" s="1"/>
      <c r="P29" s="1"/>
      <c r="Q29" s="1"/>
      <c r="R29" s="1"/>
      <c r="S29" s="1"/>
      <c r="T29" s="1"/>
      <c r="U29" s="1"/>
      <c r="V29" s="1"/>
      <c r="W29" s="1"/>
      <c r="X29" s="1"/>
      <c r="Y29" s="1"/>
      <c r="Z29" s="1"/>
      <c r="AA29" s="1"/>
    </row>
    <row r="30" spans="1:2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sheetData>
  <sheetProtection algorithmName="SHA-512" hashValue="Cjj/iopTIIgDxW6bHg4tMrkwl3geB3dvf6uoWywiFDOlP7up2SCIHdt4XIYQlciF/HJuCLAMjVVddlBzpoA7EA==" saltValue="rW2AbsQbSAdD0jWniKvC5Q==" spinCount="100000" sheet="1" objects="1" scenarios="1"/>
  <mergeCells count="17">
    <mergeCell ref="C1:G2"/>
    <mergeCell ref="B24:B25"/>
    <mergeCell ref="B26:B27"/>
    <mergeCell ref="C4:G4"/>
    <mergeCell ref="C5:G5"/>
    <mergeCell ref="C3:G3"/>
    <mergeCell ref="C9:D9"/>
    <mergeCell ref="C10:D10"/>
    <mergeCell ref="D12:F12"/>
    <mergeCell ref="C28:G28"/>
    <mergeCell ref="C6:E6"/>
    <mergeCell ref="J9:L9"/>
    <mergeCell ref="J10:L10"/>
    <mergeCell ref="D14:E14"/>
    <mergeCell ref="C21:G21"/>
    <mergeCell ref="G24:G25"/>
    <mergeCell ref="G26:G27"/>
  </mergeCells>
  <phoneticPr fontId="12" type="noConversion"/>
  <dataValidations count="1">
    <dataValidation type="list" allowBlank="1" showInputMessage="1" showErrorMessage="1" sqref="G12" xr:uid="{5D3C4895-FF4D-4819-8808-72190954FE13}">
      <formula1>"SI,NO"</formula1>
    </dataValidation>
  </dataValidations>
  <hyperlinks>
    <hyperlink ref="C5" r:id="rId1" xr:uid="{9AFF8187-DFAA-42BF-BC44-19279ECBB51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65"/>
  <sheetViews>
    <sheetView topLeftCell="A18" zoomScale="85" zoomScaleNormal="85" workbookViewId="0">
      <selection activeCell="C40" sqref="C40"/>
    </sheetView>
  </sheetViews>
  <sheetFormatPr baseColWidth="10" defaultColWidth="11.5703125" defaultRowHeight="15" x14ac:dyDescent="0.25"/>
  <cols>
    <col min="1" max="1" width="53.28515625" style="1" customWidth="1"/>
    <col min="2" max="2" width="19.42578125" style="1" customWidth="1"/>
    <col min="3" max="3" width="20.7109375" style="1" customWidth="1"/>
    <col min="4" max="4" width="25" style="1" customWidth="1"/>
    <col min="5" max="5" width="20.7109375" style="1" bestFit="1" customWidth="1"/>
    <col min="6" max="16384" width="11.5703125" style="1"/>
  </cols>
  <sheetData>
    <row r="1" spans="1:5" x14ac:dyDescent="0.25">
      <c r="A1" s="16" t="s">
        <v>62</v>
      </c>
      <c r="B1" s="17">
        <f>'CÁLCULO CARBURANTE PAI'!D16</f>
        <v>0.81201000000000001</v>
      </c>
      <c r="C1" s="18"/>
      <c r="D1" s="18"/>
      <c r="E1" s="18"/>
    </row>
    <row r="2" spans="1:5" x14ac:dyDescent="0.25">
      <c r="A2" s="19" t="s">
        <v>63</v>
      </c>
      <c r="B2" s="20">
        <f>'CÁLCULO CARBURANTE PAI'!E16</f>
        <v>1.2855099999999999</v>
      </c>
      <c r="C2" s="18"/>
      <c r="D2" s="18"/>
      <c r="E2" s="18"/>
    </row>
    <row r="3" spans="1:5" ht="18.75" x14ac:dyDescent="0.3">
      <c r="A3" s="21" t="s">
        <v>50</v>
      </c>
      <c r="B3" s="7">
        <v>1</v>
      </c>
      <c r="C3" s="22" t="s">
        <v>31</v>
      </c>
      <c r="D3" s="18"/>
    </row>
    <row r="4" spans="1:5" x14ac:dyDescent="0.25">
      <c r="A4" s="23" t="s">
        <v>0</v>
      </c>
      <c r="B4" s="24">
        <f>B2-B1</f>
        <v>0.47349999999999992</v>
      </c>
      <c r="C4" s="18"/>
      <c r="D4" s="18"/>
    </row>
    <row r="5" spans="1:5" x14ac:dyDescent="0.25">
      <c r="A5" s="25"/>
      <c r="B5" s="25"/>
      <c r="C5" s="18"/>
      <c r="D5" s="18"/>
    </row>
    <row r="6" spans="1:5" ht="18.75" x14ac:dyDescent="0.3">
      <c r="A6" s="21" t="s">
        <v>34</v>
      </c>
      <c r="B6" s="8">
        <v>35</v>
      </c>
      <c r="C6" s="26" t="s">
        <v>3</v>
      </c>
      <c r="D6" s="22" t="s">
        <v>31</v>
      </c>
    </row>
    <row r="7" spans="1:5" x14ac:dyDescent="0.25">
      <c r="A7" s="25"/>
      <c r="B7" s="27"/>
      <c r="C7" s="28"/>
      <c r="D7" s="18"/>
    </row>
    <row r="8" spans="1:5" ht="18.75" x14ac:dyDescent="0.3">
      <c r="A8" s="21" t="s">
        <v>35</v>
      </c>
      <c r="B8" s="9">
        <v>1000</v>
      </c>
      <c r="C8" s="29" t="s">
        <v>2</v>
      </c>
      <c r="D8" s="22" t="s">
        <v>31</v>
      </c>
    </row>
    <row r="9" spans="1:5" ht="15.75" thickBot="1" x14ac:dyDescent="0.3">
      <c r="A9" s="18"/>
      <c r="B9" s="18"/>
      <c r="C9" s="18"/>
      <c r="D9" s="18"/>
      <c r="E9" s="18"/>
    </row>
    <row r="10" spans="1:5" ht="39" x14ac:dyDescent="0.25">
      <c r="A10" s="160" t="s">
        <v>30</v>
      </c>
      <c r="B10" s="161"/>
      <c r="C10" s="162"/>
      <c r="D10" s="110"/>
      <c r="E10" s="18"/>
    </row>
    <row r="11" spans="1:5" ht="39" x14ac:dyDescent="0.25">
      <c r="A11" s="163"/>
      <c r="B11" s="164"/>
      <c r="C11" s="165"/>
      <c r="D11" s="110"/>
      <c r="E11" s="18"/>
    </row>
    <row r="12" spans="1:5" ht="39.75" thickBot="1" x14ac:dyDescent="0.3">
      <c r="A12" s="166"/>
      <c r="B12" s="167"/>
      <c r="C12" s="168"/>
      <c r="D12" s="110"/>
      <c r="E12" s="18"/>
    </row>
    <row r="13" spans="1:5" x14ac:dyDescent="0.25">
      <c r="A13" s="18"/>
      <c r="B13" s="18"/>
      <c r="C13" s="18"/>
      <c r="D13" s="18"/>
      <c r="E13" s="18"/>
    </row>
    <row r="14" spans="1:5" ht="17.25" x14ac:dyDescent="0.3">
      <c r="A14" s="171" t="s">
        <v>1</v>
      </c>
      <c r="B14" s="171"/>
      <c r="C14" s="30">
        <f>((B8*B6)/100)*B4</f>
        <v>165.72499999999997</v>
      </c>
      <c r="D14" s="114"/>
      <c r="E14" s="18"/>
    </row>
    <row r="15" spans="1:5" ht="17.25" x14ac:dyDescent="0.3">
      <c r="A15" s="31"/>
      <c r="B15" s="31"/>
      <c r="C15" s="32"/>
      <c r="D15" s="115"/>
      <c r="E15" s="18"/>
    </row>
    <row r="16" spans="1:5" ht="17.25" x14ac:dyDescent="0.3">
      <c r="A16" s="172" t="s">
        <v>8</v>
      </c>
      <c r="B16" s="172"/>
      <c r="C16" s="33">
        <f>B6*B4</f>
        <v>16.572499999999998</v>
      </c>
      <c r="D16" s="114"/>
      <c r="E16" s="18"/>
    </row>
    <row r="17" spans="1:11" x14ac:dyDescent="0.25">
      <c r="A17" s="18"/>
      <c r="B17" s="18"/>
      <c r="C17" s="34"/>
      <c r="D17" s="116"/>
      <c r="E17" s="18"/>
    </row>
    <row r="18" spans="1:11" ht="17.25" x14ac:dyDescent="0.3">
      <c r="A18" s="172" t="s">
        <v>9</v>
      </c>
      <c r="B18" s="172"/>
      <c r="C18" s="35">
        <f>((1*B6)/100)*B4</f>
        <v>0.16572499999999996</v>
      </c>
      <c r="D18" s="117"/>
      <c r="E18" s="18"/>
      <c r="F18" s="2"/>
      <c r="K18" s="3"/>
    </row>
    <row r="19" spans="1:11" x14ac:dyDescent="0.25">
      <c r="A19" s="18"/>
      <c r="B19" s="18"/>
      <c r="C19" s="18"/>
      <c r="D19" s="118"/>
      <c r="E19" s="18"/>
      <c r="F19" s="2"/>
    </row>
    <row r="20" spans="1:11" ht="17.25" x14ac:dyDescent="0.3">
      <c r="A20" s="172" t="s">
        <v>48</v>
      </c>
      <c r="B20" s="172"/>
      <c r="C20" s="33">
        <f>B3*B8</f>
        <v>1000</v>
      </c>
      <c r="D20" s="114"/>
      <c r="E20" s="18"/>
      <c r="F20" s="2"/>
    </row>
    <row r="21" spans="1:11" ht="17.25" x14ac:dyDescent="0.3">
      <c r="A21" s="174"/>
      <c r="B21" s="174"/>
      <c r="C21" s="18"/>
      <c r="D21" s="118"/>
      <c r="E21" s="18"/>
      <c r="F21" s="2"/>
    </row>
    <row r="22" spans="1:11" ht="17.25" x14ac:dyDescent="0.3">
      <c r="A22" s="171" t="s">
        <v>49</v>
      </c>
      <c r="B22" s="171"/>
      <c r="C22" s="30">
        <f>C20+C14</f>
        <v>1165.7249999999999</v>
      </c>
      <c r="D22" s="114"/>
      <c r="E22" s="18"/>
    </row>
    <row r="23" spans="1:11" x14ac:dyDescent="0.25">
      <c r="A23" s="18"/>
      <c r="B23" s="18"/>
      <c r="C23" s="18"/>
      <c r="D23" s="118"/>
      <c r="E23" s="18"/>
    </row>
    <row r="24" spans="1:11" ht="18.75" x14ac:dyDescent="0.3">
      <c r="A24" s="175" t="s">
        <v>39</v>
      </c>
      <c r="B24" s="176"/>
      <c r="C24" s="36">
        <f>C18+B3</f>
        <v>1.1657249999999999</v>
      </c>
      <c r="D24" s="119"/>
      <c r="E24" s="18"/>
    </row>
    <row r="25" spans="1:11" x14ac:dyDescent="0.25">
      <c r="A25" s="18"/>
      <c r="B25" s="18"/>
      <c r="C25" s="18"/>
      <c r="D25" s="18"/>
      <c r="E25" s="18"/>
    </row>
    <row r="26" spans="1:11" x14ac:dyDescent="0.25">
      <c r="A26" s="173" t="s">
        <v>5</v>
      </c>
      <c r="B26" s="173"/>
      <c r="C26" s="173"/>
      <c r="D26" s="109"/>
      <c r="E26" s="18"/>
    </row>
    <row r="27" spans="1:11" x14ac:dyDescent="0.25">
      <c r="A27" s="18" t="s">
        <v>7</v>
      </c>
      <c r="B27" s="18"/>
      <c r="C27" s="18"/>
      <c r="D27" s="18"/>
      <c r="E27" s="18"/>
    </row>
    <row r="28" spans="1:11" x14ac:dyDescent="0.25">
      <c r="A28" s="130" t="s">
        <v>4</v>
      </c>
      <c r="B28" s="130"/>
      <c r="C28" s="130"/>
      <c r="D28" s="107"/>
      <c r="E28" s="18"/>
    </row>
    <row r="29" spans="1:11" x14ac:dyDescent="0.25">
      <c r="A29" s="18" t="s">
        <v>6</v>
      </c>
      <c r="B29" s="18"/>
      <c r="C29" s="18"/>
      <c r="D29" s="18"/>
      <c r="E29" s="18"/>
    </row>
    <row r="30" spans="1:11" ht="28.15" customHeight="1" thickBot="1" x14ac:dyDescent="0.3">
      <c r="A30" s="169" t="s">
        <v>40</v>
      </c>
      <c r="B30" s="170"/>
      <c r="C30" s="170"/>
      <c r="D30" s="108"/>
      <c r="E30" s="18"/>
    </row>
    <row r="31" spans="1:11" ht="28.15" customHeight="1" x14ac:dyDescent="0.25">
      <c r="A31" s="178" t="s">
        <v>72</v>
      </c>
      <c r="B31" s="179"/>
      <c r="C31" s="180"/>
      <c r="D31" s="157" t="s">
        <v>67</v>
      </c>
      <c r="E31" s="18"/>
    </row>
    <row r="32" spans="1:11" ht="27.75" customHeight="1" x14ac:dyDescent="0.25">
      <c r="A32" s="181"/>
      <c r="B32" s="182"/>
      <c r="C32" s="183"/>
      <c r="D32" s="158"/>
      <c r="E32" s="18"/>
    </row>
    <row r="33" spans="1:9" ht="64.5" customHeight="1" thickBot="1" x14ac:dyDescent="0.3">
      <c r="A33" s="184"/>
      <c r="B33" s="185"/>
      <c r="C33" s="186"/>
      <c r="D33" s="159"/>
      <c r="E33" s="18"/>
    </row>
    <row r="34" spans="1:9" x14ac:dyDescent="0.25">
      <c r="A34" s="190" t="s">
        <v>37</v>
      </c>
      <c r="B34" s="191"/>
      <c r="C34" s="37">
        <f>B1</f>
        <v>0.81201000000000001</v>
      </c>
      <c r="D34" s="113">
        <f>C34</f>
        <v>0.81201000000000001</v>
      </c>
      <c r="E34" s="18"/>
    </row>
    <row r="35" spans="1:9" x14ac:dyDescent="0.25">
      <c r="A35" s="192" t="s">
        <v>38</v>
      </c>
      <c r="B35" s="192"/>
      <c r="C35" s="20">
        <f>B2</f>
        <v>1.2855099999999999</v>
      </c>
      <c r="D35" s="20">
        <f>C35</f>
        <v>1.2855099999999999</v>
      </c>
      <c r="E35" s="18"/>
    </row>
    <row r="36" spans="1:9" x14ac:dyDescent="0.25">
      <c r="A36" s="195" t="s">
        <v>65</v>
      </c>
      <c r="B36" s="196"/>
      <c r="C36" s="102">
        <f>IF('CÁLCULO CARBURANTE PAI'!F10&gt;=1.6, 0.5, IF('CÁLCULO CARBURANTE PAI'!F10&lt;0.9, 0.3, IF('CÁLCULO CARBURANTE PAI'!F10&gt;=0.9, 0.4)))</f>
        <v>0.4</v>
      </c>
      <c r="D36" s="112">
        <v>0.3</v>
      </c>
      <c r="E36" s="18"/>
      <c r="F36" s="2"/>
      <c r="I36" s="2"/>
    </row>
    <row r="37" spans="1:9" ht="18.75" x14ac:dyDescent="0.3">
      <c r="A37" s="129" t="s">
        <v>36</v>
      </c>
      <c r="B37" s="129"/>
      <c r="C37" s="4">
        <f>(((C35*100)/C34)/100)-1</f>
        <v>0.58312089752589236</v>
      </c>
      <c r="D37" s="4">
        <f>C37</f>
        <v>0.58312089752589236</v>
      </c>
      <c r="E37" s="18"/>
      <c r="F37" s="2"/>
      <c r="G37" s="99"/>
      <c r="I37" s="2"/>
    </row>
    <row r="38" spans="1:9" ht="18.75" x14ac:dyDescent="0.3">
      <c r="A38" s="193" t="s">
        <v>41</v>
      </c>
      <c r="B38" s="193"/>
      <c r="C38" s="5">
        <f>IF('CÁLCULO CARBURANTE PAI'!F10&gt;=1.6,'INDEXACIÓN Y COSTE KM'!C49*0.5,IF('CÁLCULO CARBURANTE PAI'!F10&lt;0.9,'INDEXACIÓN Y COSTE KM'!C49*0.3,IF('CÁLCULO CARBURANTE PAI'!F10&gt;=0.9,'INDEXACIÓN Y COSTE KM'!C49*0.4)))</f>
        <v>0.23324835901035695</v>
      </c>
      <c r="D38" s="5">
        <f>D37*D36</f>
        <v>0.1749362692577677</v>
      </c>
      <c r="F38" s="6"/>
      <c r="G38" s="6"/>
    </row>
    <row r="39" spans="1:9" ht="18.75" x14ac:dyDescent="0.3">
      <c r="A39" s="194" t="s">
        <v>42</v>
      </c>
      <c r="B39" s="194"/>
      <c r="C39" s="10">
        <v>1000</v>
      </c>
      <c r="D39" s="128">
        <f>C39</f>
        <v>1000</v>
      </c>
      <c r="E39" s="111" t="s">
        <v>31</v>
      </c>
    </row>
    <row r="40" spans="1:9" ht="18.75" x14ac:dyDescent="0.3">
      <c r="A40" s="177" t="s">
        <v>43</v>
      </c>
      <c r="B40" s="177"/>
      <c r="C40" s="39">
        <f>C39*(1+(C38))</f>
        <v>1233.2483590103568</v>
      </c>
      <c r="D40" s="39">
        <f>D39*(1+(D38))</f>
        <v>1174.9362692577677</v>
      </c>
      <c r="E40" s="18"/>
    </row>
    <row r="41" spans="1:9" ht="18.75" x14ac:dyDescent="0.3">
      <c r="A41" s="129" t="s">
        <v>11</v>
      </c>
      <c r="B41" s="129"/>
      <c r="C41" s="40">
        <f>C40-C39</f>
        <v>233.24835901035681</v>
      </c>
      <c r="D41" s="40">
        <f>D40-D39</f>
        <v>174.93626925776766</v>
      </c>
      <c r="E41" s="18"/>
    </row>
    <row r="42" spans="1:9" ht="15.75" thickBot="1" x14ac:dyDescent="0.3">
      <c r="A42" s="18"/>
      <c r="B42" s="18"/>
      <c r="C42" s="18"/>
      <c r="D42" s="18"/>
      <c r="E42" s="18"/>
      <c r="I42" s="2"/>
    </row>
    <row r="43" spans="1:9" ht="38.450000000000003" customHeight="1" x14ac:dyDescent="0.25">
      <c r="A43" s="178" t="s">
        <v>73</v>
      </c>
      <c r="B43" s="179"/>
      <c r="C43" s="187"/>
      <c r="D43" s="157" t="s">
        <v>68</v>
      </c>
      <c r="E43" s="18"/>
    </row>
    <row r="44" spans="1:9" ht="48.6" customHeight="1" x14ac:dyDescent="0.25">
      <c r="A44" s="181"/>
      <c r="B44" s="182"/>
      <c r="C44" s="188"/>
      <c r="D44" s="158"/>
      <c r="E44" s="18"/>
      <c r="I44" s="6"/>
    </row>
    <row r="45" spans="1:9" ht="39" customHeight="1" thickBot="1" x14ac:dyDescent="0.3">
      <c r="A45" s="184"/>
      <c r="B45" s="185"/>
      <c r="C45" s="189"/>
      <c r="D45" s="159"/>
      <c r="E45" s="18"/>
    </row>
    <row r="46" spans="1:9" x14ac:dyDescent="0.25">
      <c r="A46" s="190" t="s">
        <v>37</v>
      </c>
      <c r="B46" s="191"/>
      <c r="C46" s="37">
        <f>B1</f>
        <v>0.81201000000000001</v>
      </c>
      <c r="D46" s="17">
        <f>C46</f>
        <v>0.81201000000000001</v>
      </c>
      <c r="E46" s="18"/>
      <c r="G46" s="100"/>
    </row>
    <row r="47" spans="1:9" x14ac:dyDescent="0.25">
      <c r="A47" s="192" t="s">
        <v>38</v>
      </c>
      <c r="B47" s="192"/>
      <c r="C47" s="20">
        <f>B2</f>
        <v>1.2855099999999999</v>
      </c>
      <c r="D47" s="20">
        <f>C47</f>
        <v>1.2855099999999999</v>
      </c>
      <c r="E47" s="18"/>
    </row>
    <row r="48" spans="1:9" x14ac:dyDescent="0.25">
      <c r="A48" s="195" t="s">
        <v>65</v>
      </c>
      <c r="B48" s="196"/>
      <c r="C48" s="102">
        <f>IF('CÁLCULO CARBURANTE PAI'!F10&gt;=1.9, 0.4, IF('CÁLCULO CARBURANTE PAI'!F10&lt;0.95, 0.2, IF('CÁLCULO CARBURANTE PAI'!F10&gt;=0.95, 0.3)))</f>
        <v>0.3</v>
      </c>
      <c r="D48" s="112">
        <v>0.2</v>
      </c>
      <c r="E48" s="18"/>
      <c r="G48" s="99"/>
    </row>
    <row r="49" spans="1:7" ht="18.75" x14ac:dyDescent="0.3">
      <c r="A49" s="129" t="s">
        <v>10</v>
      </c>
      <c r="B49" s="129"/>
      <c r="C49" s="4">
        <f>(((C47*100)/C46)/100)-1</f>
        <v>0.58312089752589236</v>
      </c>
      <c r="D49" s="4">
        <f>C49</f>
        <v>0.58312089752589236</v>
      </c>
      <c r="E49" s="18"/>
      <c r="G49" s="99"/>
    </row>
    <row r="50" spans="1:7" ht="18.75" x14ac:dyDescent="0.3">
      <c r="A50" s="193" t="s">
        <v>44</v>
      </c>
      <c r="B50" s="193"/>
      <c r="C50" s="5">
        <f>IF('CÁLCULO CARBURANTE PAI'!F10&gt;=1.9, 'INDEXACIÓN Y COSTE KM'!C49*0.4, IF('CÁLCULO CARBURANTE PAI'!F10&lt;0.95, 'INDEXACIÓN Y COSTE KM'!C49*0.2, IF('CÁLCULO CARBURANTE PAI'!F10&gt;=0.95, 'INDEXACIÓN Y COSTE KM'!C49*0.3)))</f>
        <v>0.1749362692577677</v>
      </c>
      <c r="D50" s="5">
        <f>D49*D48</f>
        <v>0.11662417950517848</v>
      </c>
    </row>
    <row r="51" spans="1:7" ht="18.75" x14ac:dyDescent="0.3">
      <c r="A51" s="194" t="s">
        <v>42</v>
      </c>
      <c r="B51" s="194"/>
      <c r="C51" s="10">
        <v>1000</v>
      </c>
      <c r="D51" s="128">
        <f>C51</f>
        <v>1000</v>
      </c>
      <c r="E51" s="111" t="s">
        <v>31</v>
      </c>
    </row>
    <row r="52" spans="1:7" ht="18.75" x14ac:dyDescent="0.3">
      <c r="A52" s="177" t="s">
        <v>43</v>
      </c>
      <c r="B52" s="177"/>
      <c r="C52" s="39">
        <f>C51*(1+(C50))</f>
        <v>1174.9362692577677</v>
      </c>
      <c r="D52" s="39">
        <f>D51*(1+(D50))</f>
        <v>1116.6241795051785</v>
      </c>
      <c r="E52" s="18"/>
    </row>
    <row r="53" spans="1:7" ht="18.75" x14ac:dyDescent="0.3">
      <c r="A53" s="129" t="s">
        <v>11</v>
      </c>
      <c r="B53" s="129"/>
      <c r="C53" s="40">
        <f>C52-C51</f>
        <v>174.93626925776766</v>
      </c>
      <c r="D53" s="40">
        <f>D52-D51</f>
        <v>116.62417950517852</v>
      </c>
      <c r="E53" s="18"/>
    </row>
    <row r="54" spans="1:7" ht="15.75" thickBot="1" x14ac:dyDescent="0.3">
      <c r="A54" s="18"/>
      <c r="B54" s="18"/>
      <c r="C54" s="18"/>
      <c r="D54" s="18"/>
      <c r="E54" s="18"/>
    </row>
    <row r="55" spans="1:7" ht="23.45" customHeight="1" x14ac:dyDescent="0.25">
      <c r="A55" s="178" t="s">
        <v>74</v>
      </c>
      <c r="B55" s="179"/>
      <c r="C55" s="180"/>
      <c r="D55" s="157" t="s">
        <v>69</v>
      </c>
      <c r="E55" s="18"/>
    </row>
    <row r="56" spans="1:7" ht="37.9" customHeight="1" x14ac:dyDescent="0.25">
      <c r="A56" s="181"/>
      <c r="B56" s="182"/>
      <c r="C56" s="183"/>
      <c r="D56" s="158"/>
      <c r="E56" s="18"/>
    </row>
    <row r="57" spans="1:7" ht="62.25" customHeight="1" thickBot="1" x14ac:dyDescent="0.3">
      <c r="A57" s="184"/>
      <c r="B57" s="185"/>
      <c r="C57" s="186"/>
      <c r="D57" s="159"/>
      <c r="E57" s="18"/>
    </row>
    <row r="58" spans="1:7" x14ac:dyDescent="0.25">
      <c r="A58" s="190" t="s">
        <v>37</v>
      </c>
      <c r="B58" s="191"/>
      <c r="C58" s="37">
        <f>B1</f>
        <v>0.81201000000000001</v>
      </c>
      <c r="D58" s="17">
        <f>C58</f>
        <v>0.81201000000000001</v>
      </c>
      <c r="E58" s="18"/>
    </row>
    <row r="59" spans="1:7" x14ac:dyDescent="0.25">
      <c r="A59" s="192" t="s">
        <v>38</v>
      </c>
      <c r="B59" s="192"/>
      <c r="C59" s="20">
        <f>B2</f>
        <v>1.2855099999999999</v>
      </c>
      <c r="D59" s="20">
        <f>C59</f>
        <v>1.2855099999999999</v>
      </c>
      <c r="E59" s="18"/>
    </row>
    <row r="60" spans="1:7" x14ac:dyDescent="0.25">
      <c r="A60" s="195" t="s">
        <v>65</v>
      </c>
      <c r="B60" s="196"/>
      <c r="C60" s="102">
        <f>IF('CÁLCULO CARBURANTE PAI'!F10&gt;=2.1, 0.3, IF('CÁLCULO CARBURANTE PAI'!F10&lt;0.75, 0.1, IF('CÁLCULO CARBURANTE PAI'!F10&gt;=0.75, 0.2)))</f>
        <v>0.2</v>
      </c>
      <c r="D60" s="112">
        <v>0.1</v>
      </c>
      <c r="E60" s="18"/>
      <c r="G60" s="99"/>
    </row>
    <row r="61" spans="1:7" ht="18.75" x14ac:dyDescent="0.3">
      <c r="A61" s="129" t="s">
        <v>10</v>
      </c>
      <c r="B61" s="129"/>
      <c r="C61" s="4">
        <f>(((C59*100)/C58)/100)-1</f>
        <v>0.58312089752589236</v>
      </c>
      <c r="D61" s="4">
        <f>C61</f>
        <v>0.58312089752589236</v>
      </c>
    </row>
    <row r="62" spans="1:7" ht="18.75" x14ac:dyDescent="0.3">
      <c r="A62" s="193" t="s">
        <v>45</v>
      </c>
      <c r="B62" s="193"/>
      <c r="C62" s="5">
        <f>IF('CÁLCULO CARBURANTE PAI'!F10&gt;=2.1, 'INDEXACIÓN Y COSTE KM'!C49*0.3, IF('CÁLCULO CARBURANTE PAI'!F10&lt;0.75, 'INDEXACIÓN Y COSTE KM'!C49*0.1, IF('CÁLCULO CARBURANTE PAI'!F10&gt;=0.75, 'INDEXACIÓN Y COSTE KM'!C49*0.2)))</f>
        <v>0.11662417950517848</v>
      </c>
      <c r="D62" s="5">
        <f>D61*D60</f>
        <v>5.8312089752589238E-2</v>
      </c>
    </row>
    <row r="63" spans="1:7" ht="18.75" x14ac:dyDescent="0.3">
      <c r="A63" s="194" t="s">
        <v>42</v>
      </c>
      <c r="B63" s="194"/>
      <c r="C63" s="10">
        <v>1000</v>
      </c>
      <c r="D63" s="128">
        <f>C63</f>
        <v>1000</v>
      </c>
      <c r="E63" s="38" t="s">
        <v>31</v>
      </c>
    </row>
    <row r="64" spans="1:7" ht="18.75" x14ac:dyDescent="0.3">
      <c r="A64" s="177" t="s">
        <v>43</v>
      </c>
      <c r="B64" s="177"/>
      <c r="C64" s="39">
        <f>C63*(1+(C62))</f>
        <v>1116.6241795051785</v>
      </c>
      <c r="D64" s="39">
        <f>D63*(1+(D62))</f>
        <v>1058.3120897525894</v>
      </c>
    </row>
    <row r="65" spans="1:4" ht="18.75" x14ac:dyDescent="0.3">
      <c r="A65" s="129" t="s">
        <v>11</v>
      </c>
      <c r="B65" s="129"/>
      <c r="C65" s="40">
        <f>C64-C63</f>
        <v>116.62417950517852</v>
      </c>
      <c r="D65" s="40">
        <f>D64-D63</f>
        <v>58.312089752589372</v>
      </c>
    </row>
  </sheetData>
  <sheetProtection algorithmName="SHA-512" hashValue="0Hw1bgabnvPne8iQ3Hu+B9v/MYLCVwvFsvd7uMncSWccSK1IWVwdgrOLULg94sDJwZhXkMfXfYJMimD9RmBD2g==" saltValue="5iD/QF0GbBrbKFK1e+hf5g==" spinCount="100000" sheet="1" objects="1" scenarios="1"/>
  <mergeCells count="41">
    <mergeCell ref="A48:B48"/>
    <mergeCell ref="A64:B64"/>
    <mergeCell ref="A58:B58"/>
    <mergeCell ref="A59:B59"/>
    <mergeCell ref="A61:B61"/>
    <mergeCell ref="A62:B62"/>
    <mergeCell ref="A63:B63"/>
    <mergeCell ref="A60:B60"/>
    <mergeCell ref="A49:B49"/>
    <mergeCell ref="A50:B50"/>
    <mergeCell ref="A51:B51"/>
    <mergeCell ref="A52:B52"/>
    <mergeCell ref="A55:C57"/>
    <mergeCell ref="A53:B53"/>
    <mergeCell ref="A31:C33"/>
    <mergeCell ref="A43:C45"/>
    <mergeCell ref="A46:B46"/>
    <mergeCell ref="A47:B47"/>
    <mergeCell ref="A34:B34"/>
    <mergeCell ref="A35:B35"/>
    <mergeCell ref="A37:B37"/>
    <mergeCell ref="A38:B38"/>
    <mergeCell ref="A39:B39"/>
    <mergeCell ref="A41:B41"/>
    <mergeCell ref="A36:B36"/>
    <mergeCell ref="D43:D45"/>
    <mergeCell ref="D55:D57"/>
    <mergeCell ref="D31:D33"/>
    <mergeCell ref="A65:B65"/>
    <mergeCell ref="A10:C12"/>
    <mergeCell ref="A30:C30"/>
    <mergeCell ref="A14:B14"/>
    <mergeCell ref="A16:B16"/>
    <mergeCell ref="A18:B18"/>
    <mergeCell ref="A26:C26"/>
    <mergeCell ref="A28:C28"/>
    <mergeCell ref="A20:B20"/>
    <mergeCell ref="A22:B22"/>
    <mergeCell ref="A21:B21"/>
    <mergeCell ref="A24:B24"/>
    <mergeCell ref="A40:B40"/>
  </mergeCells>
  <hyperlinks>
    <hyperlink ref="A28" r:id="rId1" xr:uid="{00000000-0004-0000-0000-000000000000}"/>
    <hyperlink ref="A30" r:id="rId2" display="https://www.mitma.gob.es/transporte-terrestre/servicios-al-transportista/indice-de-variacionmensual-de-los-precios-medios-del-gasoleo-en-espana" xr:uid="{00000000-0004-0000-00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4611-1D7B-4860-A3E9-24B81544F264}">
  <dimension ref="A1:F42"/>
  <sheetViews>
    <sheetView zoomScaleNormal="100" zoomScaleSheetLayoutView="115" workbookViewId="0">
      <selection activeCell="E19" sqref="E19"/>
    </sheetView>
  </sheetViews>
  <sheetFormatPr baseColWidth="10" defaultColWidth="11.5703125" defaultRowHeight="15" x14ac:dyDescent="0.25"/>
  <cols>
    <col min="1" max="1" width="11.5703125" style="18"/>
    <col min="2" max="2" width="22.7109375" style="18" bestFit="1" customWidth="1"/>
    <col min="3" max="3" width="24" style="18" customWidth="1"/>
    <col min="4" max="4" width="22.42578125" style="18" customWidth="1"/>
    <col min="5" max="5" width="11.7109375" style="18" customWidth="1"/>
    <col min="6" max="16384" width="11.5703125" style="18"/>
  </cols>
  <sheetData>
    <row r="1" spans="2:6" x14ac:dyDescent="0.25">
      <c r="F1" s="1"/>
    </row>
    <row r="2" spans="2:6" x14ac:dyDescent="0.25">
      <c r="C2" s="132" t="s">
        <v>16</v>
      </c>
      <c r="D2" s="132"/>
      <c r="E2" s="132"/>
      <c r="F2" s="1"/>
    </row>
    <row r="3" spans="2:6" ht="45" x14ac:dyDescent="0.25">
      <c r="C3" s="47" t="s">
        <v>26</v>
      </c>
      <c r="D3" s="48" t="s">
        <v>27</v>
      </c>
      <c r="E3" s="106" t="s">
        <v>22</v>
      </c>
      <c r="F3" s="1"/>
    </row>
    <row r="4" spans="2:6" x14ac:dyDescent="0.25">
      <c r="B4" s="50" t="s">
        <v>12</v>
      </c>
      <c r="C4" s="51">
        <f>'CÁLCULO CARBURANTE PAI'!D16</f>
        <v>0.81201000000000001</v>
      </c>
      <c r="D4" s="51">
        <f>'CÁLCULO CARBURANTE PAI'!E16</f>
        <v>1.2855099999999999</v>
      </c>
      <c r="E4" s="51">
        <f>D4-C4</f>
        <v>0.47349999999999992</v>
      </c>
      <c r="F4" s="1"/>
    </row>
    <row r="5" spans="2:6" x14ac:dyDescent="0.25">
      <c r="B5" s="53" t="s">
        <v>13</v>
      </c>
      <c r="C5" s="51">
        <f>'CÁLCULO CARBURANTE PAI'!D17</f>
        <v>0.379</v>
      </c>
      <c r="D5" s="51">
        <f>'CÁLCULO CARBURANTE PAI'!E17</f>
        <v>0.33</v>
      </c>
      <c r="E5" s="51">
        <f>D5-C5</f>
        <v>-4.8999999999999988E-2</v>
      </c>
      <c r="F5" s="1"/>
    </row>
    <row r="6" spans="2:6" x14ac:dyDescent="0.25">
      <c r="B6" s="43" t="s">
        <v>23</v>
      </c>
      <c r="C6" s="51">
        <f>'CÁLCULO CARBURANTE PAI'!D18</f>
        <v>0.25011209999999995</v>
      </c>
      <c r="D6" s="51">
        <f>'CÁLCULO CARBURANTE PAI'!E18</f>
        <v>0.16155100000000022</v>
      </c>
      <c r="E6" s="51" t="s">
        <v>59</v>
      </c>
      <c r="F6" s="1"/>
    </row>
    <row r="7" spans="2:6" ht="23.25" x14ac:dyDescent="0.25">
      <c r="B7" s="58" t="s">
        <v>24</v>
      </c>
      <c r="C7" s="104">
        <f>'CÁLCULO CARBURANTE PAI'!D19</f>
        <v>1.1910099999999999</v>
      </c>
      <c r="D7" s="105">
        <f>'CÁLCULO CARBURANTE PAI'!E19</f>
        <v>1.61551</v>
      </c>
      <c r="E7" s="103">
        <f>D7-C7</f>
        <v>0.4245000000000001</v>
      </c>
      <c r="F7" s="1"/>
    </row>
    <row r="8" spans="2:6" x14ac:dyDescent="0.25">
      <c r="F8" s="1"/>
    </row>
    <row r="9" spans="2:6" x14ac:dyDescent="0.25">
      <c r="F9" s="1"/>
    </row>
    <row r="10" spans="2:6" ht="30" customHeight="1" x14ac:dyDescent="0.25">
      <c r="B10" s="207" t="s">
        <v>51</v>
      </c>
      <c r="C10" s="208"/>
      <c r="D10" s="87">
        <f>'INDEXACIÓN Y COSTE KM'!B3</f>
        <v>1</v>
      </c>
      <c r="F10" s="1"/>
    </row>
    <row r="11" spans="2:6" ht="30" customHeight="1" x14ac:dyDescent="0.25">
      <c r="B11" s="209" t="s">
        <v>52</v>
      </c>
      <c r="C11" s="210"/>
      <c r="D11" s="88">
        <f>'INDEXACIÓN Y COSTE KM'!C24</f>
        <v>1.1657249999999999</v>
      </c>
      <c r="F11" s="1"/>
    </row>
    <row r="12" spans="2:6" x14ac:dyDescent="0.25">
      <c r="B12" s="211" t="s">
        <v>57</v>
      </c>
      <c r="C12" s="212"/>
      <c r="D12" s="89">
        <f>D11-D10</f>
        <v>0.1657249999999999</v>
      </c>
      <c r="F12" s="1"/>
    </row>
    <row r="13" spans="2:6" x14ac:dyDescent="0.25">
      <c r="F13" s="1"/>
    </row>
    <row r="14" spans="2:6" ht="15.75" x14ac:dyDescent="0.25">
      <c r="B14" s="203" t="s">
        <v>54</v>
      </c>
      <c r="C14" s="204"/>
      <c r="D14" s="90">
        <f>'INDEXACIÓN Y COSTE KM'!B8</f>
        <v>1000</v>
      </c>
      <c r="F14" s="1"/>
    </row>
    <row r="15" spans="2:6" ht="33.6" customHeight="1" x14ac:dyDescent="0.25">
      <c r="B15" s="199" t="s">
        <v>53</v>
      </c>
      <c r="C15" s="200"/>
      <c r="D15" s="91">
        <f>'INDEXACIÓN Y COSTE KM'!C20</f>
        <v>1000</v>
      </c>
      <c r="F15" s="1"/>
    </row>
    <row r="16" spans="2:6" ht="28.9" customHeight="1" x14ac:dyDescent="0.25">
      <c r="B16" s="201" t="s">
        <v>58</v>
      </c>
      <c r="C16" s="202"/>
      <c r="D16" s="92">
        <f>'INDEXACIÓN Y COSTE KM'!C22</f>
        <v>1165.7249999999999</v>
      </c>
      <c r="F16" s="1"/>
    </row>
    <row r="17" spans="2:6" x14ac:dyDescent="0.25">
      <c r="F17" s="1"/>
    </row>
    <row r="18" spans="2:6" ht="43.9" customHeight="1" x14ac:dyDescent="0.25">
      <c r="B18" s="205" t="s">
        <v>75</v>
      </c>
      <c r="C18" s="206"/>
      <c r="D18" s="206"/>
      <c r="E18" s="120" t="s">
        <v>70</v>
      </c>
      <c r="F18" s="1"/>
    </row>
    <row r="19" spans="2:6" ht="18.75" x14ac:dyDescent="0.3">
      <c r="B19" s="197" t="s">
        <v>65</v>
      </c>
      <c r="C19" s="198"/>
      <c r="D19" s="101">
        <f>IF('CÁLCULO CARBURANTE PAI'!F10&gt;=1.6, 0.5, IF('CÁLCULO CARBURANTE PAI'!F10&lt;0.9, 0.3, IF('CÁLCULO CARBURANTE PAI'!F10&gt;=0.9, 0.4)))</f>
        <v>0.4</v>
      </c>
      <c r="E19" s="121">
        <f>'INDEXACIÓN Y COSTE KM'!D36</f>
        <v>0.3</v>
      </c>
      <c r="F19" s="1"/>
    </row>
    <row r="20" spans="2:6" ht="17.25" x14ac:dyDescent="0.3">
      <c r="B20" s="213" t="s">
        <v>42</v>
      </c>
      <c r="C20" s="213"/>
      <c r="D20" s="93">
        <f>'INDEXACIÓN Y COSTE KM'!C39</f>
        <v>1000</v>
      </c>
      <c r="E20" s="122">
        <f>'INDEXACIÓN Y COSTE KM'!D39</f>
        <v>1000</v>
      </c>
      <c r="F20" s="1"/>
    </row>
    <row r="21" spans="2:6" ht="17.25" x14ac:dyDescent="0.3">
      <c r="B21" s="214" t="s">
        <v>43</v>
      </c>
      <c r="C21" s="214"/>
      <c r="D21" s="94">
        <f>'INDEXACIÓN Y COSTE KM'!C40</f>
        <v>1233.2483590103568</v>
      </c>
      <c r="E21" s="123">
        <f>'INDEXACIÓN Y COSTE KM'!D40</f>
        <v>1174.9362692577677</v>
      </c>
      <c r="F21" s="1"/>
    </row>
    <row r="22" spans="2:6" ht="17.25" x14ac:dyDescent="0.3">
      <c r="B22" s="215" t="s">
        <v>11</v>
      </c>
      <c r="C22" s="215"/>
      <c r="D22" s="95">
        <f>'INDEXACIÓN Y COSTE KM'!C41</f>
        <v>233.24835901035681</v>
      </c>
      <c r="E22" s="124">
        <f>'INDEXACIÓN Y COSTE KM'!D41</f>
        <v>174.93626925776766</v>
      </c>
      <c r="F22" s="1"/>
    </row>
    <row r="23" spans="2:6" ht="17.25" x14ac:dyDescent="0.3">
      <c r="B23" s="216" t="s">
        <v>55</v>
      </c>
      <c r="C23" s="216"/>
      <c r="D23" s="96">
        <f>IF('CÁLCULO CARBURANTE PAI'!G12="SI", ((('INDEXACIÓN Y COSTE KM'!B8)/100)*'INDEXACIÓN Y COSTE KM'!B6)*0.2, "0 €")</f>
        <v>70</v>
      </c>
      <c r="E23" s="125">
        <f>D23</f>
        <v>70</v>
      </c>
      <c r="F23" s="1"/>
    </row>
    <row r="24" spans="2:6" ht="17.25" x14ac:dyDescent="0.3">
      <c r="B24" s="217" t="s">
        <v>56</v>
      </c>
      <c r="C24" s="217"/>
      <c r="D24" s="97">
        <f>D20+D22+D23</f>
        <v>1303.2483590103568</v>
      </c>
      <c r="E24" s="126">
        <f>E20+E22+E23</f>
        <v>1244.9362692577677</v>
      </c>
      <c r="F24" s="1"/>
    </row>
    <row r="25" spans="2:6" x14ac:dyDescent="0.25">
      <c r="F25" s="1"/>
    </row>
    <row r="26" spans="2:6" ht="44.45" customHeight="1" x14ac:dyDescent="0.25">
      <c r="B26" s="205" t="s">
        <v>76</v>
      </c>
      <c r="C26" s="206"/>
      <c r="D26" s="206"/>
      <c r="E26" s="120" t="s">
        <v>71</v>
      </c>
      <c r="F26" s="1"/>
    </row>
    <row r="27" spans="2:6" ht="18.75" x14ac:dyDescent="0.3">
      <c r="B27" s="197" t="s">
        <v>65</v>
      </c>
      <c r="C27" s="198"/>
      <c r="D27" s="101">
        <f>IF('CÁLCULO CARBURANTE PAI'!F10&gt;=1.9, 0.4, IF('CÁLCULO CARBURANTE PAI'!F10&lt;0.95, 0.2, IF('CÁLCULO CARBURANTE PAI'!F10&gt;=0.95, 0.3)))</f>
        <v>0.3</v>
      </c>
      <c r="E27" s="121">
        <f>'INDEXACIÓN Y COSTE KM'!D48</f>
        <v>0.2</v>
      </c>
      <c r="F27" s="1"/>
    </row>
    <row r="28" spans="2:6" ht="17.25" x14ac:dyDescent="0.3">
      <c r="B28" s="213" t="s">
        <v>42</v>
      </c>
      <c r="C28" s="213"/>
      <c r="D28" s="93">
        <f>'INDEXACIÓN Y COSTE KM'!C51</f>
        <v>1000</v>
      </c>
      <c r="E28" s="122">
        <f>'INDEXACIÓN Y COSTE KM'!D51</f>
        <v>1000</v>
      </c>
      <c r="F28" s="1"/>
    </row>
    <row r="29" spans="2:6" ht="17.25" x14ac:dyDescent="0.3">
      <c r="B29" s="214" t="s">
        <v>43</v>
      </c>
      <c r="C29" s="214"/>
      <c r="D29" s="94">
        <f>'INDEXACIÓN Y COSTE KM'!C52</f>
        <v>1174.9362692577677</v>
      </c>
      <c r="E29" s="123">
        <f>'INDEXACIÓN Y COSTE KM'!D52</f>
        <v>1116.6241795051785</v>
      </c>
      <c r="F29" s="1"/>
    </row>
    <row r="30" spans="2:6" ht="17.25" x14ac:dyDescent="0.3">
      <c r="B30" s="215" t="s">
        <v>11</v>
      </c>
      <c r="C30" s="215"/>
      <c r="D30" s="95">
        <f>'INDEXACIÓN Y COSTE KM'!C53</f>
        <v>174.93626925776766</v>
      </c>
      <c r="E30" s="124">
        <f>'INDEXACIÓN Y COSTE KM'!D53</f>
        <v>116.62417950517852</v>
      </c>
      <c r="F30" s="1"/>
    </row>
    <row r="31" spans="2:6" ht="17.25" x14ac:dyDescent="0.3">
      <c r="B31" s="216" t="s">
        <v>55</v>
      </c>
      <c r="C31" s="216"/>
      <c r="D31" s="96">
        <f>IF('CÁLCULO CARBURANTE PAI'!G12="SI", ((('INDEXACIÓN Y COSTE KM'!B8)/100)*'INDEXACIÓN Y COSTE KM'!B6)*0.2, "0 €")</f>
        <v>70</v>
      </c>
      <c r="E31" s="125">
        <f>D31</f>
        <v>70</v>
      </c>
      <c r="F31" s="1"/>
    </row>
    <row r="32" spans="2:6" ht="17.25" x14ac:dyDescent="0.3">
      <c r="B32" s="217" t="s">
        <v>56</v>
      </c>
      <c r="C32" s="217"/>
      <c r="D32" s="97">
        <f>D28+D30+D31</f>
        <v>1244.9362692577677</v>
      </c>
      <c r="E32" s="126">
        <f>E28+E30+E31</f>
        <v>1186.6241795051785</v>
      </c>
      <c r="F32" s="1"/>
    </row>
    <row r="33" spans="1:6" x14ac:dyDescent="0.25">
      <c r="F33" s="1"/>
    </row>
    <row r="34" spans="1:6" ht="45.6" customHeight="1" x14ac:dyDescent="0.25">
      <c r="B34" s="218" t="s">
        <v>77</v>
      </c>
      <c r="C34" s="219"/>
      <c r="D34" s="219"/>
      <c r="E34" s="120" t="s">
        <v>78</v>
      </c>
      <c r="F34" s="1"/>
    </row>
    <row r="35" spans="1:6" ht="18.75" x14ac:dyDescent="0.3">
      <c r="B35" s="197" t="s">
        <v>65</v>
      </c>
      <c r="C35" s="198"/>
      <c r="D35" s="101">
        <f>IF('CÁLCULO CARBURANTE PAI'!F10&gt;=2.1, 0.3, IF('CÁLCULO CARBURANTE PAI'!F10&lt;0.75, 0.1, IF('CÁLCULO CARBURANTE PAI'!F10&gt;=0.75, 0.2)))</f>
        <v>0.2</v>
      </c>
      <c r="E35" s="127">
        <v>0.1</v>
      </c>
      <c r="F35" s="1"/>
    </row>
    <row r="36" spans="1:6" ht="17.25" x14ac:dyDescent="0.3">
      <c r="B36" s="213" t="s">
        <v>42</v>
      </c>
      <c r="C36" s="213"/>
      <c r="D36" s="93">
        <f>'INDEXACIÓN Y COSTE KM'!C63</f>
        <v>1000</v>
      </c>
      <c r="E36" s="122">
        <f>'INDEXACIÓN Y COSTE KM'!D63</f>
        <v>1000</v>
      </c>
      <c r="F36" s="1"/>
    </row>
    <row r="37" spans="1:6" ht="17.25" x14ac:dyDescent="0.3">
      <c r="B37" s="214" t="s">
        <v>43</v>
      </c>
      <c r="C37" s="214"/>
      <c r="D37" s="94">
        <f>'INDEXACIÓN Y COSTE KM'!C64</f>
        <v>1116.6241795051785</v>
      </c>
      <c r="E37" s="123">
        <f>'INDEXACIÓN Y COSTE KM'!D64</f>
        <v>1058.3120897525894</v>
      </c>
      <c r="F37" s="1"/>
    </row>
    <row r="38" spans="1:6" ht="17.25" x14ac:dyDescent="0.3">
      <c r="B38" s="215" t="s">
        <v>11</v>
      </c>
      <c r="C38" s="215"/>
      <c r="D38" s="95">
        <f>'INDEXACIÓN Y COSTE KM'!C65</f>
        <v>116.62417950517852</v>
      </c>
      <c r="E38" s="124">
        <f>'INDEXACIÓN Y COSTE KM'!D65</f>
        <v>58.312089752589372</v>
      </c>
      <c r="F38" s="1"/>
    </row>
    <row r="39" spans="1:6" x14ac:dyDescent="0.25">
      <c r="F39" s="1"/>
    </row>
    <row r="40" spans="1:6" x14ac:dyDescent="0.25">
      <c r="F40" s="1"/>
    </row>
    <row r="41" spans="1:6" x14ac:dyDescent="0.25">
      <c r="A41" s="1"/>
      <c r="B41" s="1"/>
      <c r="C41" s="1"/>
      <c r="D41" s="1"/>
      <c r="E41" s="1"/>
      <c r="F41" s="1"/>
    </row>
    <row r="42" spans="1:6" x14ac:dyDescent="0.25">
      <c r="A42" s="1"/>
      <c r="B42" s="1"/>
      <c r="C42" s="1"/>
      <c r="D42" s="1"/>
      <c r="E42" s="1"/>
      <c r="F42" s="1"/>
    </row>
  </sheetData>
  <sheetProtection algorithmName="SHA-512" hashValue="LC+xqdLiGBlxe0YXG4lAbloo01VB5zta3Da43cVOE2qyhyb46jBDPPghljoDd+vdiYgA8UKJVjsHi60BQ4InWg==" saltValue="0f7F5/qDzUbHZc2udktHqg==" spinCount="100000" sheet="1" objects="1" scenarios="1"/>
  <mergeCells count="26">
    <mergeCell ref="C2:E2"/>
    <mergeCell ref="B36:C36"/>
    <mergeCell ref="B37:C37"/>
    <mergeCell ref="B38:C38"/>
    <mergeCell ref="B28:C28"/>
    <mergeCell ref="B29:C29"/>
    <mergeCell ref="B30:C30"/>
    <mergeCell ref="B31:C31"/>
    <mergeCell ref="B32:C32"/>
    <mergeCell ref="B34:D34"/>
    <mergeCell ref="B20:C20"/>
    <mergeCell ref="B21:C21"/>
    <mergeCell ref="B22:C22"/>
    <mergeCell ref="B23:C23"/>
    <mergeCell ref="B24:C24"/>
    <mergeCell ref="B26:D26"/>
    <mergeCell ref="B14:C14"/>
    <mergeCell ref="B18:D18"/>
    <mergeCell ref="B10:C10"/>
    <mergeCell ref="B11:C11"/>
    <mergeCell ref="B12:C12"/>
    <mergeCell ref="B19:C19"/>
    <mergeCell ref="B27:C27"/>
    <mergeCell ref="B35:C35"/>
    <mergeCell ref="B15:C15"/>
    <mergeCell ref="B16:C16"/>
  </mergeCells>
  <printOptions horizontalCentered="1" verticalCentered="1"/>
  <pageMargins left="0" right="0"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 CARBURANTE PAI</vt:lpstr>
      <vt:lpstr>INDEXACIÓN Y COSTE KM</vt:lpstr>
      <vt:lpstr>RESULTADOS</vt:lpstr>
      <vt:lpstr>RESULTADOS!Área_de_impresión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ANTA-ANCOPORC</dc:creator>
  <cp:lastModifiedBy>Comunicación CETM</cp:lastModifiedBy>
  <cp:lastPrinted>2026-04-01T10:47:05Z</cp:lastPrinted>
  <dcterms:created xsi:type="dcterms:W3CDTF">2022-03-10T09:34:08Z</dcterms:created>
  <dcterms:modified xsi:type="dcterms:W3CDTF">2026-04-01T10:48:04Z</dcterms:modified>
</cp:coreProperties>
</file>